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729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</sheets>
  <externalReferences>
    <externalReference r:id="rId3"/>
  </externalReferences>
  <calcPr calcId="162913"/>
</workbook>
</file>

<file path=xl/calcChain.xml><?xml version="1.0" encoding="utf-8"?>
<calcChain xmlns="http://schemas.openxmlformats.org/spreadsheetml/2006/main">
  <c r="I16" i="1" l="1"/>
  <c r="J16" i="1"/>
  <c r="H16" i="1"/>
  <c r="D38" i="1"/>
  <c r="E36" i="1"/>
  <c r="F36" i="1" s="1"/>
  <c r="E35" i="1"/>
  <c r="F35" i="1" s="1"/>
  <c r="F33" i="1" s="1"/>
  <c r="E33" i="1"/>
  <c r="D33" i="1"/>
  <c r="C33" i="1"/>
  <c r="E32" i="1"/>
  <c r="F32" i="1" s="1"/>
  <c r="E31" i="1"/>
  <c r="F31" i="1" s="1"/>
  <c r="E30" i="1"/>
  <c r="F30" i="1" s="1"/>
  <c r="D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E21" i="1" s="1"/>
  <c r="D21" i="1"/>
  <c r="C21" i="1"/>
  <c r="E20" i="1"/>
  <c r="F20" i="1" s="1"/>
  <c r="F18" i="1"/>
  <c r="F16" i="1"/>
  <c r="E16" i="1"/>
  <c r="E18" i="1" s="1"/>
  <c r="D16" i="1"/>
  <c r="D18" i="1" s="1"/>
  <c r="E15" i="1"/>
  <c r="F15" i="1" s="1"/>
  <c r="F13" i="1" s="1"/>
  <c r="F14" i="1"/>
  <c r="E14" i="1"/>
  <c r="D14" i="1"/>
  <c r="E13" i="1"/>
  <c r="D13" i="1"/>
  <c r="D37" i="1" s="1"/>
  <c r="D41" i="1" s="1"/>
  <c r="C13" i="1"/>
  <c r="C37" i="1" s="1"/>
  <c r="C41" i="1" s="1"/>
  <c r="E11" i="1"/>
  <c r="F11" i="1" s="1"/>
  <c r="F10" i="1"/>
  <c r="E10" i="1"/>
  <c r="E9" i="1"/>
  <c r="E38" i="1" s="1"/>
  <c r="F8" i="1"/>
  <c r="E8" i="1"/>
  <c r="D43" i="1" l="1"/>
  <c r="D46" i="1"/>
  <c r="F39" i="1"/>
  <c r="E37" i="1"/>
  <c r="E41" i="1" s="1"/>
  <c r="F21" i="1"/>
  <c r="F37" i="1" s="1"/>
  <c r="F41" i="1" s="1"/>
  <c r="F9" i="1"/>
  <c r="F38" i="1" s="1"/>
  <c r="F46" i="1" l="1"/>
  <c r="F43" i="1"/>
  <c r="E43" i="1"/>
  <c r="E46" i="1"/>
  <c r="D7" i="2" l="1"/>
  <c r="D6" i="2"/>
  <c r="D8" i="2" l="1"/>
</calcChain>
</file>

<file path=xl/sharedStrings.xml><?xml version="1.0" encoding="utf-8"?>
<sst xmlns="http://schemas.openxmlformats.org/spreadsheetml/2006/main" count="109" uniqueCount="103">
  <si>
    <t>п.п.</t>
  </si>
  <si>
    <t>Наименование показателя</t>
  </si>
  <si>
    <t>1.</t>
  </si>
  <si>
    <t>Сырье, основные материалы</t>
  </si>
  <si>
    <t>2.</t>
  </si>
  <si>
    <t>Вспомогательные материалы</t>
  </si>
  <si>
    <t>из них на ремонт</t>
  </si>
  <si>
    <t>3.</t>
  </si>
  <si>
    <t>Работы и услуги производственного  характера</t>
  </si>
  <si>
    <t>4.</t>
  </si>
  <si>
    <t>Топливо на технологические цели</t>
  </si>
  <si>
    <t>5.</t>
  </si>
  <si>
    <t xml:space="preserve">Энергия </t>
  </si>
  <si>
    <t>5.1.</t>
  </si>
  <si>
    <t>5.2.</t>
  </si>
  <si>
    <t>Энергия на хозяйственные нужды</t>
  </si>
  <si>
    <t>6.</t>
  </si>
  <si>
    <t>Затраты на оплату труда</t>
  </si>
  <si>
    <t>7.</t>
  </si>
  <si>
    <t>Отчисления на социальные нужды</t>
  </si>
  <si>
    <t>8.</t>
  </si>
  <si>
    <t>Амортизация основных средств</t>
  </si>
  <si>
    <t>9.</t>
  </si>
  <si>
    <t>Прочие затраты всего , в том числе:</t>
  </si>
  <si>
    <t>9.1.</t>
  </si>
  <si>
    <t>9.2.</t>
  </si>
  <si>
    <t>9.3.</t>
  </si>
  <si>
    <t>9.4.</t>
  </si>
  <si>
    <t>9.5.</t>
  </si>
  <si>
    <t>9.6.</t>
  </si>
  <si>
    <t>9.7.</t>
  </si>
  <si>
    <t>Транспортный налог</t>
  </si>
  <si>
    <t>9.8.</t>
  </si>
  <si>
    <t>Другие затраты, относимые на себестоимость продукции,всего</t>
  </si>
  <si>
    <t xml:space="preserve"> </t>
  </si>
  <si>
    <t>в т.ч.</t>
  </si>
  <si>
    <t>9.8.1.</t>
  </si>
  <si>
    <t>Арендная плата</t>
  </si>
  <si>
    <t>9.8.2.</t>
  </si>
  <si>
    <t>Работы и услуги непроизводственного характера</t>
  </si>
  <si>
    <t>10.</t>
  </si>
  <si>
    <t>Итого расходов</t>
  </si>
  <si>
    <t>11.</t>
  </si>
  <si>
    <t>Недополученный по независящим причинам доход</t>
  </si>
  <si>
    <t>12.</t>
  </si>
  <si>
    <t>Избыток средств, полученный в предыдущем периоде регулирования</t>
  </si>
  <si>
    <t>13.</t>
  </si>
  <si>
    <t>в том числе:</t>
  </si>
  <si>
    <t>13.1.</t>
  </si>
  <si>
    <t xml:space="preserve">   - электрическая энергия</t>
  </si>
  <si>
    <t>13.1.1.</t>
  </si>
  <si>
    <t>производство электроэнергии</t>
  </si>
  <si>
    <t>13.1.2.</t>
  </si>
  <si>
    <t>покупная электроэнергия</t>
  </si>
  <si>
    <t>13.1.3.</t>
  </si>
  <si>
    <t>передача электроэнергии</t>
  </si>
  <si>
    <t>13.2.</t>
  </si>
  <si>
    <t xml:space="preserve">   - тепловая энергия</t>
  </si>
  <si>
    <t>13.2.1.</t>
  </si>
  <si>
    <t>производство теплоэнергии</t>
  </si>
  <si>
    <t>13.2.2.</t>
  </si>
  <si>
    <t>покупная теплоэнергия</t>
  </si>
  <si>
    <t>13.2.3.</t>
  </si>
  <si>
    <t>передача теплоэнергии</t>
  </si>
  <si>
    <t>13.3.</t>
  </si>
  <si>
    <t xml:space="preserve">   - прочая продукция</t>
  </si>
  <si>
    <t>Наименование сетевой организации</t>
  </si>
  <si>
    <t>Год</t>
  </si>
  <si>
    <t>Индекс эффективности
подконтрольных расходов</t>
  </si>
  <si>
    <t>Коэффициент эластичности
подконтрольных расходов по количеству активов</t>
  </si>
  <si>
    <t>Величина технологического
расхода (потерь) электрической энергии (уровень потерь)</t>
  </si>
  <si>
    <t>Уровень надежности
реализуемых товаров (услуг)</t>
  </si>
  <si>
    <t>Уровень качества
 реализуемых товаров (услуг)</t>
  </si>
  <si>
    <t>Показатель уровня
качества осуществляемого технологического присоединения к сети</t>
  </si>
  <si>
    <t>Показатель
уровня качества обслуживания потребителей</t>
  </si>
  <si>
    <t xml:space="preserve">Базовый уровень
подконтрольных расходов </t>
  </si>
  <si>
    <t>млн.руб.</t>
  </si>
  <si>
    <t>%</t>
  </si>
  <si>
    <t>Долгосрочные параметры регулирования</t>
  </si>
  <si>
    <t>Таблица № П1.15.</t>
  </si>
  <si>
    <t>тыс.руб.</t>
  </si>
  <si>
    <t>Налог на прибыль</t>
  </si>
  <si>
    <t>Расчетные расходы по производству продукции (услуг)</t>
  </si>
  <si>
    <t xml:space="preserve">   Исполнительный директор                                                                                                                                     О.Н. Цепилов         
</t>
  </si>
  <si>
    <t>ОАО "Аэропорт Ростов-на-Дону"</t>
  </si>
  <si>
    <t>Базовый период 
2015 г. (факт)</t>
  </si>
  <si>
    <t>Ожидаемые показатели 2016г.</t>
  </si>
  <si>
    <t>Период регулирования 2017 г.</t>
  </si>
  <si>
    <t xml:space="preserve">         Смета расходов ОАО "Аэропорт Ростов-на-Дону" на 2017 год</t>
  </si>
  <si>
    <t>Утверждено РСТ на 2015</t>
  </si>
  <si>
    <t>Энергия на технологические цели (покупная энергия Таблица № П1.12.)-справочно</t>
  </si>
  <si>
    <t>Сертификация и лицензирование</t>
  </si>
  <si>
    <t>Охрана труда</t>
  </si>
  <si>
    <t>Охрана окружающей среды</t>
  </si>
  <si>
    <t>Расходы на услуги связи</t>
  </si>
  <si>
    <t>Информационно-вычислительные расходы</t>
  </si>
  <si>
    <t>Техническая документация</t>
  </si>
  <si>
    <t>Подготовка и переподготовка кадров</t>
  </si>
  <si>
    <t>Добровольное мед. страхование</t>
  </si>
  <si>
    <t>9.9.</t>
  </si>
  <si>
    <t>Налоги и сборы</t>
  </si>
  <si>
    <t>9.9.1.</t>
  </si>
  <si>
    <t>9.9.2.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</si>
</sst>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Times New Roman"/>
      <family val="1"/>
      <charset val="204"/>
    </font>
    <font>
      <sz val="11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92">
    <xf numFmtId="0" fontId="0" fillId="0" borderId="0" xfId="0"/>
    <xf numFmtId="0" fontId="3" fillId="0" borderId="0" xfId="1" applyFont="1"/>
    <xf numFmtId="0" fontId="3" fillId="0" borderId="0" xfId="1" applyFont="1" applyFill="1"/>
    <xf numFmtId="0" fontId="4" fillId="0" borderId="0" xfId="1" applyFont="1"/>
    <xf numFmtId="0" fontId="3" fillId="0" borderId="0" xfId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4" fillId="0" borderId="0" xfId="1" applyNumberFormat="1" applyFont="1"/>
    <xf numFmtId="164" fontId="8" fillId="0" borderId="0" xfId="1" applyNumberFormat="1" applyFont="1" applyAlignment="1">
      <alignment horizontal="right"/>
    </xf>
    <xf numFmtId="0" fontId="8" fillId="0" borderId="0" xfId="1" applyFont="1" applyAlignment="1">
      <alignment horizontal="right"/>
    </xf>
    <xf numFmtId="0" fontId="4" fillId="0" borderId="0" xfId="1" applyFont="1" applyBorder="1" applyAlignment="1">
      <alignment horizontal="center" vertical="top"/>
    </xf>
    <xf numFmtId="0" fontId="7" fillId="0" borderId="0" xfId="1" applyFont="1" applyBorder="1"/>
    <xf numFmtId="0" fontId="4" fillId="0" borderId="0" xfId="1" applyFont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/>
    <xf numFmtId="2" fontId="0" fillId="0" borderId="1" xfId="0" applyNumberFormat="1" applyBorder="1"/>
    <xf numFmtId="0" fontId="1" fillId="0" borderId="6" xfId="0" applyFont="1" applyBorder="1" applyAlignment="1">
      <alignment horizontal="center" vertical="center" wrapText="1"/>
    </xf>
    <xf numFmtId="2" fontId="0" fillId="0" borderId="6" xfId="0" applyNumberFormat="1" applyBorder="1"/>
    <xf numFmtId="0" fontId="0" fillId="0" borderId="8" xfId="0" applyBorder="1"/>
    <xf numFmtId="2" fontId="0" fillId="0" borderId="8" xfId="0" applyNumberFormat="1" applyBorder="1"/>
    <xf numFmtId="2" fontId="0" fillId="0" borderId="9" xfId="0" applyNumberFormat="1" applyBorder="1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2" borderId="20" xfId="1" applyFont="1" applyFill="1" applyBorder="1" applyAlignment="1">
      <alignment horizontal="center"/>
    </xf>
    <xf numFmtId="0" fontId="6" fillId="2" borderId="21" xfId="1" applyFont="1" applyFill="1" applyBorder="1" applyAlignment="1">
      <alignment horizontal="center"/>
    </xf>
    <xf numFmtId="0" fontId="6" fillId="2" borderId="22" xfId="1" applyFont="1" applyFill="1" applyBorder="1" applyAlignment="1">
      <alignment horizontal="center"/>
    </xf>
    <xf numFmtId="0" fontId="6" fillId="0" borderId="22" xfId="1" applyFont="1" applyFill="1" applyBorder="1" applyAlignment="1">
      <alignment horizontal="center"/>
    </xf>
    <xf numFmtId="0" fontId="6" fillId="0" borderId="23" xfId="1" applyFont="1" applyFill="1" applyBorder="1" applyAlignment="1">
      <alignment horizontal="center"/>
    </xf>
    <xf numFmtId="0" fontId="9" fillId="0" borderId="0" xfId="1" applyFont="1"/>
    <xf numFmtId="0" fontId="9" fillId="0" borderId="20" xfId="1" applyFont="1" applyBorder="1" applyAlignment="1">
      <alignment horizontal="center" vertical="top"/>
    </xf>
    <xf numFmtId="0" fontId="10" fillId="0" borderId="21" xfId="1" applyFont="1" applyBorder="1"/>
    <xf numFmtId="164" fontId="8" fillId="0" borderId="22" xfId="1" applyNumberFormat="1" applyFont="1" applyFill="1" applyBorder="1"/>
    <xf numFmtId="0" fontId="4" fillId="0" borderId="20" xfId="1" applyFont="1" applyBorder="1" applyAlignment="1">
      <alignment horizontal="center" vertical="top"/>
    </xf>
    <xf numFmtId="0" fontId="7" fillId="0" borderId="21" xfId="1" applyFont="1" applyBorder="1"/>
    <xf numFmtId="164" fontId="3" fillId="0" borderId="22" xfId="1" applyNumberFormat="1" applyFont="1" applyFill="1" applyBorder="1"/>
    <xf numFmtId="0" fontId="10" fillId="0" borderId="21" xfId="1" applyFont="1" applyBorder="1" applyAlignment="1">
      <alignment wrapText="1"/>
    </xf>
    <xf numFmtId="0" fontId="7" fillId="0" borderId="21" xfId="1" applyFont="1" applyBorder="1" applyAlignment="1">
      <alignment wrapText="1"/>
    </xf>
    <xf numFmtId="0" fontId="7" fillId="0" borderId="21" xfId="1" applyFont="1" applyBorder="1" applyAlignment="1">
      <alignment vertical="top" wrapText="1"/>
    </xf>
    <xf numFmtId="0" fontId="4" fillId="0" borderId="15" xfId="1" applyFont="1" applyBorder="1"/>
    <xf numFmtId="2" fontId="8" fillId="0" borderId="22" xfId="1" applyNumberFormat="1" applyFont="1" applyFill="1" applyBorder="1"/>
    <xf numFmtId="2" fontId="3" fillId="0" borderId="22" xfId="1" applyNumberFormat="1" applyFont="1" applyFill="1" applyBorder="1"/>
    <xf numFmtId="16" fontId="4" fillId="0" borderId="20" xfId="1" applyNumberFormat="1" applyFont="1" applyBorder="1" applyAlignment="1">
      <alignment horizontal="center" vertical="top"/>
    </xf>
    <xf numFmtId="0" fontId="4" fillId="0" borderId="24" xfId="1" applyFont="1" applyBorder="1" applyAlignment="1">
      <alignment horizontal="center" vertical="top"/>
    </xf>
    <xf numFmtId="0" fontId="7" fillId="0" borderId="25" xfId="1" applyFont="1" applyBorder="1"/>
    <xf numFmtId="164" fontId="3" fillId="0" borderId="26" xfId="1" applyNumberFormat="1" applyFont="1" applyFill="1" applyBorder="1"/>
    <xf numFmtId="0" fontId="9" fillId="2" borderId="0" xfId="2" applyNumberFormat="1" applyFont="1" applyFill="1" applyBorder="1" applyAlignment="1" applyProtection="1">
      <alignment horizontal="left" vertical="top" wrapText="1"/>
    </xf>
    <xf numFmtId="0" fontId="3" fillId="0" borderId="22" xfId="1" applyFont="1" applyFill="1" applyBorder="1" applyAlignment="1">
      <alignment wrapText="1"/>
    </xf>
    <xf numFmtId="0" fontId="3" fillId="0" borderId="22" xfId="1" applyFont="1" applyFill="1" applyBorder="1"/>
    <xf numFmtId="2" fontId="3" fillId="0" borderId="22" xfId="1" applyNumberFormat="1" applyFont="1" applyFill="1" applyBorder="1" applyAlignment="1">
      <alignment horizontal="right"/>
    </xf>
    <xf numFmtId="4" fontId="8" fillId="0" borderId="22" xfId="1" applyNumberFormat="1" applyFont="1" applyFill="1" applyBorder="1"/>
    <xf numFmtId="164" fontId="3" fillId="0" borderId="27" xfId="1" applyNumberFormat="1" applyFont="1" applyFill="1" applyBorder="1"/>
    <xf numFmtId="2" fontId="8" fillId="0" borderId="28" xfId="1" applyNumberFormat="1" applyFont="1" applyFill="1" applyBorder="1" applyAlignment="1">
      <alignment horizontal="right"/>
    </xf>
    <xf numFmtId="2" fontId="11" fillId="0" borderId="1" xfId="0" applyNumberFormat="1" applyFont="1" applyFill="1" applyBorder="1"/>
    <xf numFmtId="0" fontId="3" fillId="0" borderId="26" xfId="1" applyFont="1" applyFill="1" applyBorder="1"/>
    <xf numFmtId="0" fontId="8" fillId="2" borderId="0" xfId="2" applyNumberFormat="1" applyFont="1" applyFill="1" applyBorder="1" applyAlignment="1" applyProtection="1">
      <alignment horizontal="left" vertical="top" wrapText="1"/>
    </xf>
    <xf numFmtId="0" fontId="9" fillId="0" borderId="15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8" fillId="0" borderId="22" xfId="1" applyFont="1" applyFill="1" applyBorder="1"/>
    <xf numFmtId="164" fontId="8" fillId="0" borderId="29" xfId="1" applyNumberFormat="1" applyFont="1" applyFill="1" applyBorder="1"/>
    <xf numFmtId="0" fontId="3" fillId="0" borderId="0" xfId="1" applyFont="1" applyFill="1" applyAlignment="1">
      <alignment horizontal="right"/>
    </xf>
    <xf numFmtId="0" fontId="5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8" fillId="0" borderId="0" xfId="1" applyFont="1" applyFill="1" applyAlignment="1">
      <alignment horizontal="center"/>
    </xf>
    <xf numFmtId="0" fontId="9" fillId="0" borderId="16" xfId="1" applyFont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 wrapText="1"/>
    </xf>
    <xf numFmtId="0" fontId="11" fillId="0" borderId="18" xfId="1" applyFont="1" applyFill="1" applyBorder="1" applyAlignment="1">
      <alignment horizontal="center" vertical="center" wrapText="1"/>
    </xf>
    <xf numFmtId="0" fontId="11" fillId="0" borderId="19" xfId="1" applyFont="1" applyFill="1" applyBorder="1" applyAlignment="1">
      <alignment horizontal="center" vertical="center" wrapText="1"/>
    </xf>
    <xf numFmtId="0" fontId="8" fillId="0" borderId="22" xfId="1" applyFont="1" applyBorder="1"/>
    <xf numFmtId="0" fontId="3" fillId="0" borderId="22" xfId="1" applyFont="1" applyBorder="1"/>
    <xf numFmtId="0" fontId="8" fillId="0" borderId="22" xfId="1" applyFont="1" applyBorder="1" applyAlignment="1">
      <alignment wrapText="1"/>
    </xf>
    <xf numFmtId="0" fontId="3" fillId="0" borderId="22" xfId="1" applyFont="1" applyBorder="1" applyAlignment="1">
      <alignment wrapText="1"/>
    </xf>
    <xf numFmtId="0" fontId="3" fillId="0" borderId="22" xfId="1" applyFont="1" applyBorder="1" applyAlignment="1">
      <alignment vertical="top" wrapText="1"/>
    </xf>
    <xf numFmtId="0" fontId="0" fillId="0" borderId="21" xfId="1" applyFont="1" applyBorder="1" applyAlignment="1">
      <alignment horizontal="left" wrapText="1"/>
    </xf>
    <xf numFmtId="0" fontId="3" fillId="0" borderId="22" xfId="1" applyFont="1" applyBorder="1" applyAlignment="1">
      <alignment horizontal="left" wrapText="1"/>
    </xf>
    <xf numFmtId="0" fontId="0" fillId="0" borderId="20" xfId="1" applyFont="1" applyBorder="1" applyAlignment="1">
      <alignment horizontal="center" vertical="top"/>
    </xf>
    <xf numFmtId="2" fontId="9" fillId="0" borderId="0" xfId="1" applyNumberFormat="1" applyFont="1"/>
    <xf numFmtId="0" fontId="3" fillId="0" borderId="26" xfId="1" applyFont="1" applyBorder="1"/>
    <xf numFmtId="0" fontId="3" fillId="0" borderId="0" xfId="1" applyFont="1" applyBorder="1"/>
    <xf numFmtId="0" fontId="3" fillId="0" borderId="0" xfId="1" applyFont="1" applyFill="1" applyBorder="1"/>
    <xf numFmtId="164" fontId="3" fillId="0" borderId="0" xfId="1" applyNumberFormat="1" applyFont="1" applyFill="1" applyBorder="1"/>
  </cellXfs>
  <cellStyles count="3">
    <cellStyle name="Обычный" xfId="0" builtinId="0"/>
    <cellStyle name="Обычный_Книга1" xfId="2"/>
    <cellStyle name="Обычный_тарифы на 2002г с 1-0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0;&#1072;&#1088;&#1077;&#1085;\Documents\&#1050;&#1072;&#1088;&#1077;&#1085;\&#1056;&#1072;&#1073;&#1086;&#1095;&#1080;&#1081;%20&#1082;&#1086;&#1084;&#1087;\&#1040;&#1101;&#1088;&#1086;&#1087;&#1086;&#1088;&#1090;\&#1053;&#1072;%202017%20&#1075;&#1086;&#1076;\&#1058;&#1072;&#1088;&#1080;&#1092;%20&#1069;&#1069;\&#1058;&#1072;&#1073;&#1083;&#1080;&#1094;&#1099;\&#1058;&#1072;&#1073;&#1083;&#1080;&#1094;&#1099;%20&#1072;&#1101;&#1088;&#1086;&#1087;&#1086;&#1088;&#1090;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А"/>
      <sheetName val="4А"/>
      <sheetName val="5А"/>
      <sheetName val="6А"/>
      <sheetName val="12А"/>
      <sheetName val="15А"/>
      <sheetName val="1.16"/>
      <sheetName val="17А"/>
      <sheetName val="17.1А"/>
      <sheetName val="18.2А"/>
      <sheetName val="20А"/>
      <sheetName val="20.1.3-4А"/>
      <sheetName val="21.3А"/>
      <sheetName val="24А"/>
      <sheetName val="25А"/>
      <sheetName val="2.1А"/>
      <sheetName val="2.2А"/>
      <sheetName val="соц нужды"/>
      <sheetName val="Недополученная выручка"/>
    </sheetNames>
    <sheetDataSet>
      <sheetData sheetId="0">
        <row r="42">
          <cell r="I42">
            <v>2.274809859800238</v>
          </cell>
        </row>
      </sheetData>
      <sheetData sheetId="1">
        <row r="8">
          <cell r="C8">
            <v>36.609000000000002</v>
          </cell>
        </row>
      </sheetData>
      <sheetData sheetId="2">
        <row r="17">
          <cell r="C17">
            <v>9.6000000000000002E-2</v>
          </cell>
        </row>
      </sheetData>
      <sheetData sheetId="3">
        <row r="15">
          <cell r="O15">
            <v>14.638972969658456</v>
          </cell>
        </row>
      </sheetData>
      <sheetData sheetId="4">
        <row r="11">
          <cell r="C11">
            <v>0.73099999999999998</v>
          </cell>
          <cell r="J11">
            <v>2174.7249999999999</v>
          </cell>
        </row>
        <row r="26">
          <cell r="J26">
            <v>2409.75</v>
          </cell>
        </row>
        <row r="53">
          <cell r="J53">
            <v>2619.3982500000002</v>
          </cell>
        </row>
      </sheetData>
      <sheetData sheetId="5">
        <row r="8">
          <cell r="D8">
            <v>6031.3</v>
          </cell>
        </row>
      </sheetData>
      <sheetData sheetId="6">
        <row r="35">
          <cell r="D35">
            <v>15748.1420820768</v>
          </cell>
          <cell r="E35">
            <v>17804.1284105472</v>
          </cell>
          <cell r="F35">
            <v>19228.458683390978</v>
          </cell>
        </row>
      </sheetData>
      <sheetData sheetId="7"/>
      <sheetData sheetId="8">
        <row r="21">
          <cell r="G21">
            <v>0</v>
          </cell>
        </row>
      </sheetData>
      <sheetData sheetId="9">
        <row r="35">
          <cell r="C35">
            <v>58122.577275028147</v>
          </cell>
        </row>
      </sheetData>
      <sheetData sheetId="10"/>
      <sheetData sheetId="11"/>
      <sheetData sheetId="12">
        <row r="41">
          <cell r="C41">
            <v>0</v>
          </cell>
        </row>
      </sheetData>
      <sheetData sheetId="13"/>
      <sheetData sheetId="14"/>
      <sheetData sheetId="15"/>
      <sheetData sheetId="16"/>
      <sheetData sheetId="17"/>
      <sheetData sheetId="18">
        <row r="40">
          <cell r="J40">
            <v>4008.0958624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tabSelected="1" topLeftCell="A34" workbookViewId="0">
      <selection activeCell="L8" sqref="L8"/>
    </sheetView>
  </sheetViews>
  <sheetFormatPr defaultColWidth="10.6640625" defaultRowHeight="15.6" x14ac:dyDescent="0.3"/>
  <cols>
    <col min="1" max="1" width="7" style="3" customWidth="1"/>
    <col min="2" max="2" width="73.6640625" style="3" customWidth="1"/>
    <col min="3" max="3" width="16.88671875" style="1" customWidth="1"/>
    <col min="4" max="4" width="17.77734375" style="2" customWidth="1"/>
    <col min="5" max="5" width="18.109375" style="2" customWidth="1"/>
    <col min="6" max="6" width="17.77734375" style="2" customWidth="1"/>
    <col min="7" max="7" width="10.6640625" style="3"/>
    <col min="8" max="10" width="10.6640625" style="3" hidden="1" customWidth="1"/>
    <col min="11" max="256" width="10.6640625" style="3"/>
    <col min="257" max="257" width="7" style="3" customWidth="1"/>
    <col min="258" max="258" width="73.6640625" style="3" customWidth="1"/>
    <col min="259" max="259" width="19.109375" style="3" customWidth="1"/>
    <col min="260" max="260" width="17.77734375" style="3" customWidth="1"/>
    <col min="261" max="261" width="18.109375" style="3" customWidth="1"/>
    <col min="262" max="262" width="19.44140625" style="3" customWidth="1"/>
    <col min="263" max="512" width="10.6640625" style="3"/>
    <col min="513" max="513" width="7" style="3" customWidth="1"/>
    <col min="514" max="514" width="73.6640625" style="3" customWidth="1"/>
    <col min="515" max="515" width="19.109375" style="3" customWidth="1"/>
    <col min="516" max="516" width="17.77734375" style="3" customWidth="1"/>
    <col min="517" max="517" width="18.109375" style="3" customWidth="1"/>
    <col min="518" max="518" width="19.44140625" style="3" customWidth="1"/>
    <col min="519" max="768" width="10.6640625" style="3"/>
    <col min="769" max="769" width="7" style="3" customWidth="1"/>
    <col min="770" max="770" width="73.6640625" style="3" customWidth="1"/>
    <col min="771" max="771" width="19.109375" style="3" customWidth="1"/>
    <col min="772" max="772" width="17.77734375" style="3" customWidth="1"/>
    <col min="773" max="773" width="18.109375" style="3" customWidth="1"/>
    <col min="774" max="774" width="19.44140625" style="3" customWidth="1"/>
    <col min="775" max="1024" width="10.6640625" style="3"/>
    <col min="1025" max="1025" width="7" style="3" customWidth="1"/>
    <col min="1026" max="1026" width="73.6640625" style="3" customWidth="1"/>
    <col min="1027" max="1027" width="19.109375" style="3" customWidth="1"/>
    <col min="1028" max="1028" width="17.77734375" style="3" customWidth="1"/>
    <col min="1029" max="1029" width="18.109375" style="3" customWidth="1"/>
    <col min="1030" max="1030" width="19.44140625" style="3" customWidth="1"/>
    <col min="1031" max="1280" width="10.6640625" style="3"/>
    <col min="1281" max="1281" width="7" style="3" customWidth="1"/>
    <col min="1282" max="1282" width="73.6640625" style="3" customWidth="1"/>
    <col min="1283" max="1283" width="19.109375" style="3" customWidth="1"/>
    <col min="1284" max="1284" width="17.77734375" style="3" customWidth="1"/>
    <col min="1285" max="1285" width="18.109375" style="3" customWidth="1"/>
    <col min="1286" max="1286" width="19.44140625" style="3" customWidth="1"/>
    <col min="1287" max="1536" width="10.6640625" style="3"/>
    <col min="1537" max="1537" width="7" style="3" customWidth="1"/>
    <col min="1538" max="1538" width="73.6640625" style="3" customWidth="1"/>
    <col min="1539" max="1539" width="19.109375" style="3" customWidth="1"/>
    <col min="1540" max="1540" width="17.77734375" style="3" customWidth="1"/>
    <col min="1541" max="1541" width="18.109375" style="3" customWidth="1"/>
    <col min="1542" max="1542" width="19.44140625" style="3" customWidth="1"/>
    <col min="1543" max="1792" width="10.6640625" style="3"/>
    <col min="1793" max="1793" width="7" style="3" customWidth="1"/>
    <col min="1794" max="1794" width="73.6640625" style="3" customWidth="1"/>
    <col min="1795" max="1795" width="19.109375" style="3" customWidth="1"/>
    <col min="1796" max="1796" width="17.77734375" style="3" customWidth="1"/>
    <col min="1797" max="1797" width="18.109375" style="3" customWidth="1"/>
    <col min="1798" max="1798" width="19.44140625" style="3" customWidth="1"/>
    <col min="1799" max="2048" width="10.6640625" style="3"/>
    <col min="2049" max="2049" width="7" style="3" customWidth="1"/>
    <col min="2050" max="2050" width="73.6640625" style="3" customWidth="1"/>
    <col min="2051" max="2051" width="19.109375" style="3" customWidth="1"/>
    <col min="2052" max="2052" width="17.77734375" style="3" customWidth="1"/>
    <col min="2053" max="2053" width="18.109375" style="3" customWidth="1"/>
    <col min="2054" max="2054" width="19.44140625" style="3" customWidth="1"/>
    <col min="2055" max="2304" width="10.6640625" style="3"/>
    <col min="2305" max="2305" width="7" style="3" customWidth="1"/>
    <col min="2306" max="2306" width="73.6640625" style="3" customWidth="1"/>
    <col min="2307" max="2307" width="19.109375" style="3" customWidth="1"/>
    <col min="2308" max="2308" width="17.77734375" style="3" customWidth="1"/>
    <col min="2309" max="2309" width="18.109375" style="3" customWidth="1"/>
    <col min="2310" max="2310" width="19.44140625" style="3" customWidth="1"/>
    <col min="2311" max="2560" width="10.6640625" style="3"/>
    <col min="2561" max="2561" width="7" style="3" customWidth="1"/>
    <col min="2562" max="2562" width="73.6640625" style="3" customWidth="1"/>
    <col min="2563" max="2563" width="19.109375" style="3" customWidth="1"/>
    <col min="2564" max="2564" width="17.77734375" style="3" customWidth="1"/>
    <col min="2565" max="2565" width="18.109375" style="3" customWidth="1"/>
    <col min="2566" max="2566" width="19.44140625" style="3" customWidth="1"/>
    <col min="2567" max="2816" width="10.6640625" style="3"/>
    <col min="2817" max="2817" width="7" style="3" customWidth="1"/>
    <col min="2818" max="2818" width="73.6640625" style="3" customWidth="1"/>
    <col min="2819" max="2819" width="19.109375" style="3" customWidth="1"/>
    <col min="2820" max="2820" width="17.77734375" style="3" customWidth="1"/>
    <col min="2821" max="2821" width="18.109375" style="3" customWidth="1"/>
    <col min="2822" max="2822" width="19.44140625" style="3" customWidth="1"/>
    <col min="2823" max="3072" width="10.6640625" style="3"/>
    <col min="3073" max="3073" width="7" style="3" customWidth="1"/>
    <col min="3074" max="3074" width="73.6640625" style="3" customWidth="1"/>
    <col min="3075" max="3075" width="19.109375" style="3" customWidth="1"/>
    <col min="3076" max="3076" width="17.77734375" style="3" customWidth="1"/>
    <col min="3077" max="3077" width="18.109375" style="3" customWidth="1"/>
    <col min="3078" max="3078" width="19.44140625" style="3" customWidth="1"/>
    <col min="3079" max="3328" width="10.6640625" style="3"/>
    <col min="3329" max="3329" width="7" style="3" customWidth="1"/>
    <col min="3330" max="3330" width="73.6640625" style="3" customWidth="1"/>
    <col min="3331" max="3331" width="19.109375" style="3" customWidth="1"/>
    <col min="3332" max="3332" width="17.77734375" style="3" customWidth="1"/>
    <col min="3333" max="3333" width="18.109375" style="3" customWidth="1"/>
    <col min="3334" max="3334" width="19.44140625" style="3" customWidth="1"/>
    <col min="3335" max="3584" width="10.6640625" style="3"/>
    <col min="3585" max="3585" width="7" style="3" customWidth="1"/>
    <col min="3586" max="3586" width="73.6640625" style="3" customWidth="1"/>
    <col min="3587" max="3587" width="19.109375" style="3" customWidth="1"/>
    <col min="3588" max="3588" width="17.77734375" style="3" customWidth="1"/>
    <col min="3589" max="3589" width="18.109375" style="3" customWidth="1"/>
    <col min="3590" max="3590" width="19.44140625" style="3" customWidth="1"/>
    <col min="3591" max="3840" width="10.6640625" style="3"/>
    <col min="3841" max="3841" width="7" style="3" customWidth="1"/>
    <col min="3842" max="3842" width="73.6640625" style="3" customWidth="1"/>
    <col min="3843" max="3843" width="19.109375" style="3" customWidth="1"/>
    <col min="3844" max="3844" width="17.77734375" style="3" customWidth="1"/>
    <col min="3845" max="3845" width="18.109375" style="3" customWidth="1"/>
    <col min="3846" max="3846" width="19.44140625" style="3" customWidth="1"/>
    <col min="3847" max="4096" width="10.6640625" style="3"/>
    <col min="4097" max="4097" width="7" style="3" customWidth="1"/>
    <col min="4098" max="4098" width="73.6640625" style="3" customWidth="1"/>
    <col min="4099" max="4099" width="19.109375" style="3" customWidth="1"/>
    <col min="4100" max="4100" width="17.77734375" style="3" customWidth="1"/>
    <col min="4101" max="4101" width="18.109375" style="3" customWidth="1"/>
    <col min="4102" max="4102" width="19.44140625" style="3" customWidth="1"/>
    <col min="4103" max="4352" width="10.6640625" style="3"/>
    <col min="4353" max="4353" width="7" style="3" customWidth="1"/>
    <col min="4354" max="4354" width="73.6640625" style="3" customWidth="1"/>
    <col min="4355" max="4355" width="19.109375" style="3" customWidth="1"/>
    <col min="4356" max="4356" width="17.77734375" style="3" customWidth="1"/>
    <col min="4357" max="4357" width="18.109375" style="3" customWidth="1"/>
    <col min="4358" max="4358" width="19.44140625" style="3" customWidth="1"/>
    <col min="4359" max="4608" width="10.6640625" style="3"/>
    <col min="4609" max="4609" width="7" style="3" customWidth="1"/>
    <col min="4610" max="4610" width="73.6640625" style="3" customWidth="1"/>
    <col min="4611" max="4611" width="19.109375" style="3" customWidth="1"/>
    <col min="4612" max="4612" width="17.77734375" style="3" customWidth="1"/>
    <col min="4613" max="4613" width="18.109375" style="3" customWidth="1"/>
    <col min="4614" max="4614" width="19.44140625" style="3" customWidth="1"/>
    <col min="4615" max="4864" width="10.6640625" style="3"/>
    <col min="4865" max="4865" width="7" style="3" customWidth="1"/>
    <col min="4866" max="4866" width="73.6640625" style="3" customWidth="1"/>
    <col min="4867" max="4867" width="19.109375" style="3" customWidth="1"/>
    <col min="4868" max="4868" width="17.77734375" style="3" customWidth="1"/>
    <col min="4869" max="4869" width="18.109375" style="3" customWidth="1"/>
    <col min="4870" max="4870" width="19.44140625" style="3" customWidth="1"/>
    <col min="4871" max="5120" width="10.6640625" style="3"/>
    <col min="5121" max="5121" width="7" style="3" customWidth="1"/>
    <col min="5122" max="5122" width="73.6640625" style="3" customWidth="1"/>
    <col min="5123" max="5123" width="19.109375" style="3" customWidth="1"/>
    <col min="5124" max="5124" width="17.77734375" style="3" customWidth="1"/>
    <col min="5125" max="5125" width="18.109375" style="3" customWidth="1"/>
    <col min="5126" max="5126" width="19.44140625" style="3" customWidth="1"/>
    <col min="5127" max="5376" width="10.6640625" style="3"/>
    <col min="5377" max="5377" width="7" style="3" customWidth="1"/>
    <col min="5378" max="5378" width="73.6640625" style="3" customWidth="1"/>
    <col min="5379" max="5379" width="19.109375" style="3" customWidth="1"/>
    <col min="5380" max="5380" width="17.77734375" style="3" customWidth="1"/>
    <col min="5381" max="5381" width="18.109375" style="3" customWidth="1"/>
    <col min="5382" max="5382" width="19.44140625" style="3" customWidth="1"/>
    <col min="5383" max="5632" width="10.6640625" style="3"/>
    <col min="5633" max="5633" width="7" style="3" customWidth="1"/>
    <col min="5634" max="5634" width="73.6640625" style="3" customWidth="1"/>
    <col min="5635" max="5635" width="19.109375" style="3" customWidth="1"/>
    <col min="5636" max="5636" width="17.77734375" style="3" customWidth="1"/>
    <col min="5637" max="5637" width="18.109375" style="3" customWidth="1"/>
    <col min="5638" max="5638" width="19.44140625" style="3" customWidth="1"/>
    <col min="5639" max="5888" width="10.6640625" style="3"/>
    <col min="5889" max="5889" width="7" style="3" customWidth="1"/>
    <col min="5890" max="5890" width="73.6640625" style="3" customWidth="1"/>
    <col min="5891" max="5891" width="19.109375" style="3" customWidth="1"/>
    <col min="5892" max="5892" width="17.77734375" style="3" customWidth="1"/>
    <col min="5893" max="5893" width="18.109375" style="3" customWidth="1"/>
    <col min="5894" max="5894" width="19.44140625" style="3" customWidth="1"/>
    <col min="5895" max="6144" width="10.6640625" style="3"/>
    <col min="6145" max="6145" width="7" style="3" customWidth="1"/>
    <col min="6146" max="6146" width="73.6640625" style="3" customWidth="1"/>
    <col min="6147" max="6147" width="19.109375" style="3" customWidth="1"/>
    <col min="6148" max="6148" width="17.77734375" style="3" customWidth="1"/>
    <col min="6149" max="6149" width="18.109375" style="3" customWidth="1"/>
    <col min="6150" max="6150" width="19.44140625" style="3" customWidth="1"/>
    <col min="6151" max="6400" width="10.6640625" style="3"/>
    <col min="6401" max="6401" width="7" style="3" customWidth="1"/>
    <col min="6402" max="6402" width="73.6640625" style="3" customWidth="1"/>
    <col min="6403" max="6403" width="19.109375" style="3" customWidth="1"/>
    <col min="6404" max="6404" width="17.77734375" style="3" customWidth="1"/>
    <col min="6405" max="6405" width="18.109375" style="3" customWidth="1"/>
    <col min="6406" max="6406" width="19.44140625" style="3" customWidth="1"/>
    <col min="6407" max="6656" width="10.6640625" style="3"/>
    <col min="6657" max="6657" width="7" style="3" customWidth="1"/>
    <col min="6658" max="6658" width="73.6640625" style="3" customWidth="1"/>
    <col min="6659" max="6659" width="19.109375" style="3" customWidth="1"/>
    <col min="6660" max="6660" width="17.77734375" style="3" customWidth="1"/>
    <col min="6661" max="6661" width="18.109375" style="3" customWidth="1"/>
    <col min="6662" max="6662" width="19.44140625" style="3" customWidth="1"/>
    <col min="6663" max="6912" width="10.6640625" style="3"/>
    <col min="6913" max="6913" width="7" style="3" customWidth="1"/>
    <col min="6914" max="6914" width="73.6640625" style="3" customWidth="1"/>
    <col min="6915" max="6915" width="19.109375" style="3" customWidth="1"/>
    <col min="6916" max="6916" width="17.77734375" style="3" customWidth="1"/>
    <col min="6917" max="6917" width="18.109375" style="3" customWidth="1"/>
    <col min="6918" max="6918" width="19.44140625" style="3" customWidth="1"/>
    <col min="6919" max="7168" width="10.6640625" style="3"/>
    <col min="7169" max="7169" width="7" style="3" customWidth="1"/>
    <col min="7170" max="7170" width="73.6640625" style="3" customWidth="1"/>
    <col min="7171" max="7171" width="19.109375" style="3" customWidth="1"/>
    <col min="7172" max="7172" width="17.77734375" style="3" customWidth="1"/>
    <col min="7173" max="7173" width="18.109375" style="3" customWidth="1"/>
    <col min="7174" max="7174" width="19.44140625" style="3" customWidth="1"/>
    <col min="7175" max="7424" width="10.6640625" style="3"/>
    <col min="7425" max="7425" width="7" style="3" customWidth="1"/>
    <col min="7426" max="7426" width="73.6640625" style="3" customWidth="1"/>
    <col min="7427" max="7427" width="19.109375" style="3" customWidth="1"/>
    <col min="7428" max="7428" width="17.77734375" style="3" customWidth="1"/>
    <col min="7429" max="7429" width="18.109375" style="3" customWidth="1"/>
    <col min="7430" max="7430" width="19.44140625" style="3" customWidth="1"/>
    <col min="7431" max="7680" width="10.6640625" style="3"/>
    <col min="7681" max="7681" width="7" style="3" customWidth="1"/>
    <col min="7682" max="7682" width="73.6640625" style="3" customWidth="1"/>
    <col min="7683" max="7683" width="19.109375" style="3" customWidth="1"/>
    <col min="7684" max="7684" width="17.77734375" style="3" customWidth="1"/>
    <col min="7685" max="7685" width="18.109375" style="3" customWidth="1"/>
    <col min="7686" max="7686" width="19.44140625" style="3" customWidth="1"/>
    <col min="7687" max="7936" width="10.6640625" style="3"/>
    <col min="7937" max="7937" width="7" style="3" customWidth="1"/>
    <col min="7938" max="7938" width="73.6640625" style="3" customWidth="1"/>
    <col min="7939" max="7939" width="19.109375" style="3" customWidth="1"/>
    <col min="7940" max="7940" width="17.77734375" style="3" customWidth="1"/>
    <col min="7941" max="7941" width="18.109375" style="3" customWidth="1"/>
    <col min="7942" max="7942" width="19.44140625" style="3" customWidth="1"/>
    <col min="7943" max="8192" width="10.6640625" style="3"/>
    <col min="8193" max="8193" width="7" style="3" customWidth="1"/>
    <col min="8194" max="8194" width="73.6640625" style="3" customWidth="1"/>
    <col min="8195" max="8195" width="19.109375" style="3" customWidth="1"/>
    <col min="8196" max="8196" width="17.77734375" style="3" customWidth="1"/>
    <col min="8197" max="8197" width="18.109375" style="3" customWidth="1"/>
    <col min="8198" max="8198" width="19.44140625" style="3" customWidth="1"/>
    <col min="8199" max="8448" width="10.6640625" style="3"/>
    <col min="8449" max="8449" width="7" style="3" customWidth="1"/>
    <col min="8450" max="8450" width="73.6640625" style="3" customWidth="1"/>
    <col min="8451" max="8451" width="19.109375" style="3" customWidth="1"/>
    <col min="8452" max="8452" width="17.77734375" style="3" customWidth="1"/>
    <col min="8453" max="8453" width="18.109375" style="3" customWidth="1"/>
    <col min="8454" max="8454" width="19.44140625" style="3" customWidth="1"/>
    <col min="8455" max="8704" width="10.6640625" style="3"/>
    <col min="8705" max="8705" width="7" style="3" customWidth="1"/>
    <col min="8706" max="8706" width="73.6640625" style="3" customWidth="1"/>
    <col min="8707" max="8707" width="19.109375" style="3" customWidth="1"/>
    <col min="8708" max="8708" width="17.77734375" style="3" customWidth="1"/>
    <col min="8709" max="8709" width="18.109375" style="3" customWidth="1"/>
    <col min="8710" max="8710" width="19.44140625" style="3" customWidth="1"/>
    <col min="8711" max="8960" width="10.6640625" style="3"/>
    <col min="8961" max="8961" width="7" style="3" customWidth="1"/>
    <col min="8962" max="8962" width="73.6640625" style="3" customWidth="1"/>
    <col min="8963" max="8963" width="19.109375" style="3" customWidth="1"/>
    <col min="8964" max="8964" width="17.77734375" style="3" customWidth="1"/>
    <col min="8965" max="8965" width="18.109375" style="3" customWidth="1"/>
    <col min="8966" max="8966" width="19.44140625" style="3" customWidth="1"/>
    <col min="8967" max="9216" width="10.6640625" style="3"/>
    <col min="9217" max="9217" width="7" style="3" customWidth="1"/>
    <col min="9218" max="9218" width="73.6640625" style="3" customWidth="1"/>
    <col min="9219" max="9219" width="19.109375" style="3" customWidth="1"/>
    <col min="9220" max="9220" width="17.77734375" style="3" customWidth="1"/>
    <col min="9221" max="9221" width="18.109375" style="3" customWidth="1"/>
    <col min="9222" max="9222" width="19.44140625" style="3" customWidth="1"/>
    <col min="9223" max="9472" width="10.6640625" style="3"/>
    <col min="9473" max="9473" width="7" style="3" customWidth="1"/>
    <col min="9474" max="9474" width="73.6640625" style="3" customWidth="1"/>
    <col min="9475" max="9475" width="19.109375" style="3" customWidth="1"/>
    <col min="9476" max="9476" width="17.77734375" style="3" customWidth="1"/>
    <col min="9477" max="9477" width="18.109375" style="3" customWidth="1"/>
    <col min="9478" max="9478" width="19.44140625" style="3" customWidth="1"/>
    <col min="9479" max="9728" width="10.6640625" style="3"/>
    <col min="9729" max="9729" width="7" style="3" customWidth="1"/>
    <col min="9730" max="9730" width="73.6640625" style="3" customWidth="1"/>
    <col min="9731" max="9731" width="19.109375" style="3" customWidth="1"/>
    <col min="9732" max="9732" width="17.77734375" style="3" customWidth="1"/>
    <col min="9733" max="9733" width="18.109375" style="3" customWidth="1"/>
    <col min="9734" max="9734" width="19.44140625" style="3" customWidth="1"/>
    <col min="9735" max="9984" width="10.6640625" style="3"/>
    <col min="9985" max="9985" width="7" style="3" customWidth="1"/>
    <col min="9986" max="9986" width="73.6640625" style="3" customWidth="1"/>
    <col min="9987" max="9987" width="19.109375" style="3" customWidth="1"/>
    <col min="9988" max="9988" width="17.77734375" style="3" customWidth="1"/>
    <col min="9989" max="9989" width="18.109375" style="3" customWidth="1"/>
    <col min="9990" max="9990" width="19.44140625" style="3" customWidth="1"/>
    <col min="9991" max="10240" width="10.6640625" style="3"/>
    <col min="10241" max="10241" width="7" style="3" customWidth="1"/>
    <col min="10242" max="10242" width="73.6640625" style="3" customWidth="1"/>
    <col min="10243" max="10243" width="19.109375" style="3" customWidth="1"/>
    <col min="10244" max="10244" width="17.77734375" style="3" customWidth="1"/>
    <col min="10245" max="10245" width="18.109375" style="3" customWidth="1"/>
    <col min="10246" max="10246" width="19.44140625" style="3" customWidth="1"/>
    <col min="10247" max="10496" width="10.6640625" style="3"/>
    <col min="10497" max="10497" width="7" style="3" customWidth="1"/>
    <col min="10498" max="10498" width="73.6640625" style="3" customWidth="1"/>
    <col min="10499" max="10499" width="19.109375" style="3" customWidth="1"/>
    <col min="10500" max="10500" width="17.77734375" style="3" customWidth="1"/>
    <col min="10501" max="10501" width="18.109375" style="3" customWidth="1"/>
    <col min="10502" max="10502" width="19.44140625" style="3" customWidth="1"/>
    <col min="10503" max="10752" width="10.6640625" style="3"/>
    <col min="10753" max="10753" width="7" style="3" customWidth="1"/>
    <col min="10754" max="10754" width="73.6640625" style="3" customWidth="1"/>
    <col min="10755" max="10755" width="19.109375" style="3" customWidth="1"/>
    <col min="10756" max="10756" width="17.77734375" style="3" customWidth="1"/>
    <col min="10757" max="10757" width="18.109375" style="3" customWidth="1"/>
    <col min="10758" max="10758" width="19.44140625" style="3" customWidth="1"/>
    <col min="10759" max="11008" width="10.6640625" style="3"/>
    <col min="11009" max="11009" width="7" style="3" customWidth="1"/>
    <col min="11010" max="11010" width="73.6640625" style="3" customWidth="1"/>
    <col min="11011" max="11011" width="19.109375" style="3" customWidth="1"/>
    <col min="11012" max="11012" width="17.77734375" style="3" customWidth="1"/>
    <col min="11013" max="11013" width="18.109375" style="3" customWidth="1"/>
    <col min="11014" max="11014" width="19.44140625" style="3" customWidth="1"/>
    <col min="11015" max="11264" width="10.6640625" style="3"/>
    <col min="11265" max="11265" width="7" style="3" customWidth="1"/>
    <col min="11266" max="11266" width="73.6640625" style="3" customWidth="1"/>
    <col min="11267" max="11267" width="19.109375" style="3" customWidth="1"/>
    <col min="11268" max="11268" width="17.77734375" style="3" customWidth="1"/>
    <col min="11269" max="11269" width="18.109375" style="3" customWidth="1"/>
    <col min="11270" max="11270" width="19.44140625" style="3" customWidth="1"/>
    <col min="11271" max="11520" width="10.6640625" style="3"/>
    <col min="11521" max="11521" width="7" style="3" customWidth="1"/>
    <col min="11522" max="11522" width="73.6640625" style="3" customWidth="1"/>
    <col min="11523" max="11523" width="19.109375" style="3" customWidth="1"/>
    <col min="11524" max="11524" width="17.77734375" style="3" customWidth="1"/>
    <col min="11525" max="11525" width="18.109375" style="3" customWidth="1"/>
    <col min="11526" max="11526" width="19.44140625" style="3" customWidth="1"/>
    <col min="11527" max="11776" width="10.6640625" style="3"/>
    <col min="11777" max="11777" width="7" style="3" customWidth="1"/>
    <col min="11778" max="11778" width="73.6640625" style="3" customWidth="1"/>
    <col min="11779" max="11779" width="19.109375" style="3" customWidth="1"/>
    <col min="11780" max="11780" width="17.77734375" style="3" customWidth="1"/>
    <col min="11781" max="11781" width="18.109375" style="3" customWidth="1"/>
    <col min="11782" max="11782" width="19.44140625" style="3" customWidth="1"/>
    <col min="11783" max="12032" width="10.6640625" style="3"/>
    <col min="12033" max="12033" width="7" style="3" customWidth="1"/>
    <col min="12034" max="12034" width="73.6640625" style="3" customWidth="1"/>
    <col min="12035" max="12035" width="19.109375" style="3" customWidth="1"/>
    <col min="12036" max="12036" width="17.77734375" style="3" customWidth="1"/>
    <col min="12037" max="12037" width="18.109375" style="3" customWidth="1"/>
    <col min="12038" max="12038" width="19.44140625" style="3" customWidth="1"/>
    <col min="12039" max="12288" width="10.6640625" style="3"/>
    <col min="12289" max="12289" width="7" style="3" customWidth="1"/>
    <col min="12290" max="12290" width="73.6640625" style="3" customWidth="1"/>
    <col min="12291" max="12291" width="19.109375" style="3" customWidth="1"/>
    <col min="12292" max="12292" width="17.77734375" style="3" customWidth="1"/>
    <col min="12293" max="12293" width="18.109375" style="3" customWidth="1"/>
    <col min="12294" max="12294" width="19.44140625" style="3" customWidth="1"/>
    <col min="12295" max="12544" width="10.6640625" style="3"/>
    <col min="12545" max="12545" width="7" style="3" customWidth="1"/>
    <col min="12546" max="12546" width="73.6640625" style="3" customWidth="1"/>
    <col min="12547" max="12547" width="19.109375" style="3" customWidth="1"/>
    <col min="12548" max="12548" width="17.77734375" style="3" customWidth="1"/>
    <col min="12549" max="12549" width="18.109375" style="3" customWidth="1"/>
    <col min="12550" max="12550" width="19.44140625" style="3" customWidth="1"/>
    <col min="12551" max="12800" width="10.6640625" style="3"/>
    <col min="12801" max="12801" width="7" style="3" customWidth="1"/>
    <col min="12802" max="12802" width="73.6640625" style="3" customWidth="1"/>
    <col min="12803" max="12803" width="19.109375" style="3" customWidth="1"/>
    <col min="12804" max="12804" width="17.77734375" style="3" customWidth="1"/>
    <col min="12805" max="12805" width="18.109375" style="3" customWidth="1"/>
    <col min="12806" max="12806" width="19.44140625" style="3" customWidth="1"/>
    <col min="12807" max="13056" width="10.6640625" style="3"/>
    <col min="13057" max="13057" width="7" style="3" customWidth="1"/>
    <col min="13058" max="13058" width="73.6640625" style="3" customWidth="1"/>
    <col min="13059" max="13059" width="19.109375" style="3" customWidth="1"/>
    <col min="13060" max="13060" width="17.77734375" style="3" customWidth="1"/>
    <col min="13061" max="13061" width="18.109375" style="3" customWidth="1"/>
    <col min="13062" max="13062" width="19.44140625" style="3" customWidth="1"/>
    <col min="13063" max="13312" width="10.6640625" style="3"/>
    <col min="13313" max="13313" width="7" style="3" customWidth="1"/>
    <col min="13314" max="13314" width="73.6640625" style="3" customWidth="1"/>
    <col min="13315" max="13315" width="19.109375" style="3" customWidth="1"/>
    <col min="13316" max="13316" width="17.77734375" style="3" customWidth="1"/>
    <col min="13317" max="13317" width="18.109375" style="3" customWidth="1"/>
    <col min="13318" max="13318" width="19.44140625" style="3" customWidth="1"/>
    <col min="13319" max="13568" width="10.6640625" style="3"/>
    <col min="13569" max="13569" width="7" style="3" customWidth="1"/>
    <col min="13570" max="13570" width="73.6640625" style="3" customWidth="1"/>
    <col min="13571" max="13571" width="19.109375" style="3" customWidth="1"/>
    <col min="13572" max="13572" width="17.77734375" style="3" customWidth="1"/>
    <col min="13573" max="13573" width="18.109375" style="3" customWidth="1"/>
    <col min="13574" max="13574" width="19.44140625" style="3" customWidth="1"/>
    <col min="13575" max="13824" width="10.6640625" style="3"/>
    <col min="13825" max="13825" width="7" style="3" customWidth="1"/>
    <col min="13826" max="13826" width="73.6640625" style="3" customWidth="1"/>
    <col min="13827" max="13827" width="19.109375" style="3" customWidth="1"/>
    <col min="13828" max="13828" width="17.77734375" style="3" customWidth="1"/>
    <col min="13829" max="13829" width="18.109375" style="3" customWidth="1"/>
    <col min="13830" max="13830" width="19.44140625" style="3" customWidth="1"/>
    <col min="13831" max="14080" width="10.6640625" style="3"/>
    <col min="14081" max="14081" width="7" style="3" customWidth="1"/>
    <col min="14082" max="14082" width="73.6640625" style="3" customWidth="1"/>
    <col min="14083" max="14083" width="19.109375" style="3" customWidth="1"/>
    <col min="14084" max="14084" width="17.77734375" style="3" customWidth="1"/>
    <col min="14085" max="14085" width="18.109375" style="3" customWidth="1"/>
    <col min="14086" max="14086" width="19.44140625" style="3" customWidth="1"/>
    <col min="14087" max="14336" width="10.6640625" style="3"/>
    <col min="14337" max="14337" width="7" style="3" customWidth="1"/>
    <col min="14338" max="14338" width="73.6640625" style="3" customWidth="1"/>
    <col min="14339" max="14339" width="19.109375" style="3" customWidth="1"/>
    <col min="14340" max="14340" width="17.77734375" style="3" customWidth="1"/>
    <col min="14341" max="14341" width="18.109375" style="3" customWidth="1"/>
    <col min="14342" max="14342" width="19.44140625" style="3" customWidth="1"/>
    <col min="14343" max="14592" width="10.6640625" style="3"/>
    <col min="14593" max="14593" width="7" style="3" customWidth="1"/>
    <col min="14594" max="14594" width="73.6640625" style="3" customWidth="1"/>
    <col min="14595" max="14595" width="19.109375" style="3" customWidth="1"/>
    <col min="14596" max="14596" width="17.77734375" style="3" customWidth="1"/>
    <col min="14597" max="14597" width="18.109375" style="3" customWidth="1"/>
    <col min="14598" max="14598" width="19.44140625" style="3" customWidth="1"/>
    <col min="14599" max="14848" width="10.6640625" style="3"/>
    <col min="14849" max="14849" width="7" style="3" customWidth="1"/>
    <col min="14850" max="14850" width="73.6640625" style="3" customWidth="1"/>
    <col min="14851" max="14851" width="19.109375" style="3" customWidth="1"/>
    <col min="14852" max="14852" width="17.77734375" style="3" customWidth="1"/>
    <col min="14853" max="14853" width="18.109375" style="3" customWidth="1"/>
    <col min="14854" max="14854" width="19.44140625" style="3" customWidth="1"/>
    <col min="14855" max="15104" width="10.6640625" style="3"/>
    <col min="15105" max="15105" width="7" style="3" customWidth="1"/>
    <col min="15106" max="15106" width="73.6640625" style="3" customWidth="1"/>
    <col min="15107" max="15107" width="19.109375" style="3" customWidth="1"/>
    <col min="15108" max="15108" width="17.77734375" style="3" customWidth="1"/>
    <col min="15109" max="15109" width="18.109375" style="3" customWidth="1"/>
    <col min="15110" max="15110" width="19.44140625" style="3" customWidth="1"/>
    <col min="15111" max="15360" width="10.6640625" style="3"/>
    <col min="15361" max="15361" width="7" style="3" customWidth="1"/>
    <col min="15362" max="15362" width="73.6640625" style="3" customWidth="1"/>
    <col min="15363" max="15363" width="19.109375" style="3" customWidth="1"/>
    <col min="15364" max="15364" width="17.77734375" style="3" customWidth="1"/>
    <col min="15365" max="15365" width="18.109375" style="3" customWidth="1"/>
    <col min="15366" max="15366" width="19.44140625" style="3" customWidth="1"/>
    <col min="15367" max="15616" width="10.6640625" style="3"/>
    <col min="15617" max="15617" width="7" style="3" customWidth="1"/>
    <col min="15618" max="15618" width="73.6640625" style="3" customWidth="1"/>
    <col min="15619" max="15619" width="19.109375" style="3" customWidth="1"/>
    <col min="15620" max="15620" width="17.77734375" style="3" customWidth="1"/>
    <col min="15621" max="15621" width="18.109375" style="3" customWidth="1"/>
    <col min="15622" max="15622" width="19.44140625" style="3" customWidth="1"/>
    <col min="15623" max="15872" width="10.6640625" style="3"/>
    <col min="15873" max="15873" width="7" style="3" customWidth="1"/>
    <col min="15874" max="15874" width="73.6640625" style="3" customWidth="1"/>
    <col min="15875" max="15875" width="19.109375" style="3" customWidth="1"/>
    <col min="15876" max="15876" width="17.77734375" style="3" customWidth="1"/>
    <col min="15877" max="15877" width="18.109375" style="3" customWidth="1"/>
    <col min="15878" max="15878" width="19.44140625" style="3" customWidth="1"/>
    <col min="15879" max="16128" width="10.6640625" style="3"/>
    <col min="16129" max="16129" width="7" style="3" customWidth="1"/>
    <col min="16130" max="16130" width="73.6640625" style="3" customWidth="1"/>
    <col min="16131" max="16131" width="19.109375" style="3" customWidth="1"/>
    <col min="16132" max="16132" width="17.77734375" style="3" customWidth="1"/>
    <col min="16133" max="16133" width="18.109375" style="3" customWidth="1"/>
    <col min="16134" max="16134" width="19.44140625" style="3" customWidth="1"/>
    <col min="16135" max="16384" width="10.6640625" style="3"/>
  </cols>
  <sheetData>
    <row r="1" spans="1:11" ht="12" customHeight="1" x14ac:dyDescent="0.3">
      <c r="A1" s="1"/>
      <c r="B1" s="1"/>
      <c r="E1" s="70" t="s">
        <v>79</v>
      </c>
    </row>
    <row r="2" spans="1:11" ht="17.399999999999999" x14ac:dyDescent="0.3">
      <c r="A2" s="1"/>
      <c r="B2" s="71" t="s">
        <v>88</v>
      </c>
      <c r="C2" s="72"/>
      <c r="D2" s="73"/>
      <c r="F2" s="70" t="s">
        <v>80</v>
      </c>
    </row>
    <row r="3" spans="1:11" ht="16.2" thickBot="1" x14ac:dyDescent="0.35">
      <c r="A3" s="54"/>
      <c r="B3" s="54"/>
      <c r="C3" s="54"/>
      <c r="D3" s="54"/>
      <c r="E3" s="54"/>
      <c r="F3" s="54"/>
      <c r="G3" s="4"/>
      <c r="H3" s="4"/>
    </row>
    <row r="4" spans="1:11" s="27" customFormat="1" ht="30.75" customHeight="1" thickBot="1" x14ac:dyDescent="0.35">
      <c r="A4" s="74" t="s">
        <v>0</v>
      </c>
      <c r="B4" s="75" t="s">
        <v>1</v>
      </c>
      <c r="C4" s="76" t="s">
        <v>89</v>
      </c>
      <c r="D4" s="77" t="s">
        <v>85</v>
      </c>
      <c r="E4" s="78" t="s">
        <v>86</v>
      </c>
      <c r="F4" s="77" t="s">
        <v>87</v>
      </c>
      <c r="G4" s="8"/>
      <c r="H4" s="8"/>
    </row>
    <row r="5" spans="1:11" s="27" customFormat="1" x14ac:dyDescent="0.3">
      <c r="A5" s="74"/>
      <c r="B5" s="75"/>
      <c r="C5" s="76"/>
      <c r="D5" s="77"/>
      <c r="E5" s="78"/>
      <c r="F5" s="77"/>
      <c r="G5" s="8"/>
      <c r="H5" s="8"/>
    </row>
    <row r="6" spans="1:11" s="27" customFormat="1" ht="12.75" customHeight="1" x14ac:dyDescent="0.3">
      <c r="A6" s="22">
        <v>1</v>
      </c>
      <c r="B6" s="23">
        <v>2</v>
      </c>
      <c r="C6" s="24">
        <v>3</v>
      </c>
      <c r="D6" s="25">
        <v>4</v>
      </c>
      <c r="E6" s="26">
        <v>5</v>
      </c>
      <c r="F6" s="25">
        <v>6</v>
      </c>
      <c r="G6" s="8"/>
      <c r="H6" s="7"/>
    </row>
    <row r="7" spans="1:11" s="27" customFormat="1" ht="12.75" customHeight="1" x14ac:dyDescent="0.3">
      <c r="A7" s="28" t="s">
        <v>2</v>
      </c>
      <c r="B7" s="29" t="s">
        <v>3</v>
      </c>
      <c r="C7" s="79"/>
      <c r="D7" s="68"/>
      <c r="E7" s="30">
        <v>0</v>
      </c>
      <c r="F7" s="30">
        <v>0</v>
      </c>
      <c r="G7" s="8"/>
      <c r="H7" s="7"/>
    </row>
    <row r="8" spans="1:11" ht="13.5" customHeight="1" x14ac:dyDescent="0.3">
      <c r="A8" s="28" t="s">
        <v>4</v>
      </c>
      <c r="B8" s="29" t="s">
        <v>5</v>
      </c>
      <c r="C8" s="79">
        <v>3121.87</v>
      </c>
      <c r="D8" s="30">
        <v>6031.3</v>
      </c>
      <c r="E8" s="30">
        <f>D8*1.08</f>
        <v>6513.804000000001</v>
      </c>
      <c r="F8" s="30">
        <f>E8*1.11</f>
        <v>7230.3224400000017</v>
      </c>
      <c r="G8" s="4"/>
      <c r="H8" s="5"/>
      <c r="K8" s="6"/>
    </row>
    <row r="9" spans="1:11" s="27" customFormat="1" ht="12.75" customHeight="1" x14ac:dyDescent="0.3">
      <c r="A9" s="31"/>
      <c r="B9" s="32" t="s">
        <v>6</v>
      </c>
      <c r="C9" s="80"/>
      <c r="D9" s="33">
        <v>2178.4</v>
      </c>
      <c r="E9" s="33">
        <f>E8</f>
        <v>6513.804000000001</v>
      </c>
      <c r="F9" s="33">
        <f>E9*1.11</f>
        <v>7230.3224400000017</v>
      </c>
      <c r="G9" s="8"/>
      <c r="H9" s="7"/>
    </row>
    <row r="10" spans="1:11" ht="13.5" customHeight="1" x14ac:dyDescent="0.3">
      <c r="A10" s="28" t="s">
        <v>7</v>
      </c>
      <c r="B10" s="29" t="s">
        <v>8</v>
      </c>
      <c r="C10" s="79">
        <v>3116.05</v>
      </c>
      <c r="D10" s="30">
        <v>1543.1</v>
      </c>
      <c r="E10" s="30">
        <f>D10*1.08</f>
        <v>1666.548</v>
      </c>
      <c r="F10" s="30">
        <f>E10*1.11</f>
        <v>1849.8682800000001</v>
      </c>
      <c r="G10" s="4"/>
      <c r="H10" s="5"/>
    </row>
    <row r="11" spans="1:11" s="27" customFormat="1" ht="12.75" customHeight="1" x14ac:dyDescent="0.3">
      <c r="A11" s="31"/>
      <c r="B11" s="32" t="s">
        <v>6</v>
      </c>
      <c r="C11" s="80"/>
      <c r="D11" s="33">
        <v>1543.1</v>
      </c>
      <c r="E11" s="33">
        <f>E10</f>
        <v>1666.548</v>
      </c>
      <c r="F11" s="33">
        <f>E11*1.11</f>
        <v>1849.8682800000001</v>
      </c>
      <c r="G11" s="8"/>
      <c r="H11" s="7"/>
    </row>
    <row r="12" spans="1:11" s="27" customFormat="1" ht="12.75" customHeight="1" x14ac:dyDescent="0.3">
      <c r="A12" s="28" t="s">
        <v>9</v>
      </c>
      <c r="B12" s="34" t="s">
        <v>10</v>
      </c>
      <c r="C12" s="81"/>
      <c r="D12" s="30"/>
      <c r="E12" s="30">
        <v>0</v>
      </c>
      <c r="F12" s="30">
        <v>0</v>
      </c>
      <c r="G12" s="8"/>
      <c r="H12" s="7"/>
    </row>
    <row r="13" spans="1:11" ht="13.5" customHeight="1" x14ac:dyDescent="0.3">
      <c r="A13" s="28" t="s">
        <v>11</v>
      </c>
      <c r="B13" s="34" t="s">
        <v>12</v>
      </c>
      <c r="C13" s="30">
        <f>C15+C14</f>
        <v>94.93</v>
      </c>
      <c r="D13" s="30">
        <f>D15</f>
        <v>0</v>
      </c>
      <c r="E13" s="30">
        <f>E15</f>
        <v>0</v>
      </c>
      <c r="F13" s="30">
        <f>F15</f>
        <v>0</v>
      </c>
      <c r="G13" s="4"/>
      <c r="H13" s="5"/>
    </row>
    <row r="14" spans="1:11" ht="12.75" customHeight="1" x14ac:dyDescent="0.3">
      <c r="A14" s="31" t="s">
        <v>13</v>
      </c>
      <c r="B14" s="35" t="s">
        <v>90</v>
      </c>
      <c r="C14" s="82"/>
      <c r="D14" s="33">
        <f>'[1]12А'!J11</f>
        <v>2174.7249999999999</v>
      </c>
      <c r="E14" s="33">
        <f>'[1]12А'!J26</f>
        <v>2409.75</v>
      </c>
      <c r="F14" s="33">
        <f>'[1]12А'!J53</f>
        <v>2619.3982500000002</v>
      </c>
      <c r="G14" s="4"/>
      <c r="H14" s="5"/>
    </row>
    <row r="15" spans="1:11" s="27" customFormat="1" ht="12.75" customHeight="1" x14ac:dyDescent="0.3">
      <c r="A15" s="31" t="s">
        <v>14</v>
      </c>
      <c r="B15" s="35" t="s">
        <v>15</v>
      </c>
      <c r="C15" s="82">
        <v>94.93</v>
      </c>
      <c r="D15" s="33">
        <v>0</v>
      </c>
      <c r="E15" s="33">
        <f>D15*1.08</f>
        <v>0</v>
      </c>
      <c r="F15" s="33">
        <f>E15*1.11</f>
        <v>0</v>
      </c>
      <c r="G15" s="8"/>
      <c r="H15" s="7"/>
    </row>
    <row r="16" spans="1:11" ht="12.75" customHeight="1" x14ac:dyDescent="0.3">
      <c r="A16" s="28" t="s">
        <v>16</v>
      </c>
      <c r="B16" s="29" t="s">
        <v>17</v>
      </c>
      <c r="C16" s="79">
        <v>6717.75</v>
      </c>
      <c r="D16" s="30">
        <f>'[1]1.16'!D35</f>
        <v>15748.1420820768</v>
      </c>
      <c r="E16" s="30">
        <f>'[1]1.16'!E35</f>
        <v>17804.1284105472</v>
      </c>
      <c r="F16" s="30">
        <f>'[1]1.16'!F35</f>
        <v>19228.458683390978</v>
      </c>
      <c r="G16" s="4"/>
      <c r="H16" s="5">
        <f>D8+D10+D16</f>
        <v>23322.542082076798</v>
      </c>
      <c r="I16" s="5">
        <f t="shared" ref="I16:J16" si="0">E8+E10+E16</f>
        <v>25984.480410547199</v>
      </c>
      <c r="J16" s="5">
        <f t="shared" si="0"/>
        <v>28308.64940339098</v>
      </c>
    </row>
    <row r="17" spans="1:8" s="27" customFormat="1" ht="12.75" customHeight="1" x14ac:dyDescent="0.3">
      <c r="A17" s="31"/>
      <c r="B17" s="32" t="s">
        <v>6</v>
      </c>
      <c r="C17" s="80"/>
      <c r="D17" s="33"/>
      <c r="E17" s="33"/>
      <c r="F17" s="33"/>
      <c r="G17" s="8"/>
      <c r="H17" s="7"/>
    </row>
    <row r="18" spans="1:8" ht="12.75" customHeight="1" x14ac:dyDescent="0.3">
      <c r="A18" s="28" t="s">
        <v>18</v>
      </c>
      <c r="B18" s="29" t="s">
        <v>19</v>
      </c>
      <c r="C18" s="79">
        <v>2042.2</v>
      </c>
      <c r="D18" s="30">
        <f>D16*0.304</f>
        <v>4787.4351929513468</v>
      </c>
      <c r="E18" s="30">
        <f>E16*0.304</f>
        <v>5412.4550368063492</v>
      </c>
      <c r="F18" s="30">
        <f>F16*0.304</f>
        <v>5845.4514397508574</v>
      </c>
      <c r="G18" s="4"/>
      <c r="H18" s="5"/>
    </row>
    <row r="19" spans="1:8" s="27" customFormat="1" ht="12.75" customHeight="1" x14ac:dyDescent="0.3">
      <c r="A19" s="31"/>
      <c r="B19" s="32" t="s">
        <v>6</v>
      </c>
      <c r="C19" s="80"/>
      <c r="D19" s="33"/>
      <c r="E19" s="33"/>
      <c r="F19" s="33"/>
      <c r="G19" s="8"/>
      <c r="H19" s="7"/>
    </row>
    <row r="20" spans="1:8" s="27" customFormat="1" ht="12.75" customHeight="1" x14ac:dyDescent="0.3">
      <c r="A20" s="28" t="s">
        <v>20</v>
      </c>
      <c r="B20" s="29" t="s">
        <v>21</v>
      </c>
      <c r="C20" s="79">
        <v>356.49</v>
      </c>
      <c r="D20" s="30">
        <v>22532.799999999999</v>
      </c>
      <c r="E20" s="30">
        <f>D20</f>
        <v>22532.799999999999</v>
      </c>
      <c r="F20" s="30">
        <f>E20</f>
        <v>22532.799999999999</v>
      </c>
      <c r="G20" s="8"/>
      <c r="H20" s="7"/>
    </row>
    <row r="21" spans="1:8" ht="12.75" customHeight="1" x14ac:dyDescent="0.3">
      <c r="A21" s="28" t="s">
        <v>22</v>
      </c>
      <c r="B21" s="29" t="s">
        <v>23</v>
      </c>
      <c r="C21" s="30">
        <f>C22+C23+C24+C25+C26+C27+C28+C33+C31</f>
        <v>2649.83</v>
      </c>
      <c r="D21" s="30">
        <f>D22+D23+D24+D25+D26+D27+D28+D29+D30+D33</f>
        <v>7479.7999999999993</v>
      </c>
      <c r="E21" s="30">
        <f t="shared" ref="E21:F21" si="1">E22+E23+E24+E25+E26+E27+E28+E29+E30+E33</f>
        <v>8052.9700000000012</v>
      </c>
      <c r="F21" s="30">
        <f t="shared" si="1"/>
        <v>8509.5764600000002</v>
      </c>
      <c r="G21" s="4"/>
      <c r="H21" s="5"/>
    </row>
    <row r="22" spans="1:8" ht="12.75" customHeight="1" x14ac:dyDescent="0.3">
      <c r="A22" s="31" t="s">
        <v>24</v>
      </c>
      <c r="B22" s="36" t="s">
        <v>91</v>
      </c>
      <c r="C22" s="83"/>
      <c r="D22" s="33">
        <v>140.80000000000001</v>
      </c>
      <c r="E22" s="33">
        <f>D22*1.07</f>
        <v>150.65600000000003</v>
      </c>
      <c r="F22" s="33">
        <f>E22*1.07</f>
        <v>161.20192000000006</v>
      </c>
      <c r="G22" s="4"/>
      <c r="H22" s="5"/>
    </row>
    <row r="23" spans="1:8" ht="12.75" customHeight="1" x14ac:dyDescent="0.3">
      <c r="A23" s="31" t="s">
        <v>25</v>
      </c>
      <c r="B23" s="36" t="s">
        <v>92</v>
      </c>
      <c r="C23" s="83"/>
      <c r="D23" s="33">
        <v>68.400000000000006</v>
      </c>
      <c r="E23" s="33">
        <f t="shared" ref="E23:F32" si="2">D23*1.07</f>
        <v>73.188000000000017</v>
      </c>
      <c r="F23" s="33">
        <f t="shared" si="2"/>
        <v>78.311160000000029</v>
      </c>
      <c r="G23" s="4"/>
      <c r="H23" s="5"/>
    </row>
    <row r="24" spans="1:8" ht="15.75" customHeight="1" x14ac:dyDescent="0.3">
      <c r="A24" s="31" t="s">
        <v>26</v>
      </c>
      <c r="B24" s="35" t="s">
        <v>93</v>
      </c>
      <c r="C24" s="82"/>
      <c r="D24" s="45">
        <v>16.8</v>
      </c>
      <c r="E24" s="33">
        <f t="shared" si="2"/>
        <v>17.976000000000003</v>
      </c>
      <c r="F24" s="33">
        <f t="shared" si="2"/>
        <v>19.234320000000004</v>
      </c>
      <c r="G24" s="4"/>
      <c r="H24" s="5"/>
    </row>
    <row r="25" spans="1:8" ht="18" customHeight="1" x14ac:dyDescent="0.3">
      <c r="A25" s="31" t="s">
        <v>27</v>
      </c>
      <c r="B25" s="84" t="s">
        <v>94</v>
      </c>
      <c r="C25" s="85"/>
      <c r="D25" s="45">
        <v>555.1</v>
      </c>
      <c r="E25" s="33">
        <f t="shared" si="2"/>
        <v>593.95700000000011</v>
      </c>
      <c r="F25" s="33">
        <f t="shared" si="2"/>
        <v>635.53399000000013</v>
      </c>
      <c r="G25" s="4"/>
      <c r="H25" s="5"/>
    </row>
    <row r="26" spans="1:8" ht="14.25" customHeight="1" x14ac:dyDescent="0.3">
      <c r="A26" s="31" t="s">
        <v>28</v>
      </c>
      <c r="B26" s="32" t="s">
        <v>95</v>
      </c>
      <c r="C26" s="80"/>
      <c r="D26" s="45">
        <v>15.7</v>
      </c>
      <c r="E26" s="33">
        <f t="shared" si="2"/>
        <v>16.798999999999999</v>
      </c>
      <c r="F26" s="33">
        <f t="shared" si="2"/>
        <v>17.974930000000001</v>
      </c>
      <c r="G26" s="4"/>
      <c r="H26" s="5"/>
    </row>
    <row r="27" spans="1:8" ht="15" customHeight="1" x14ac:dyDescent="0.3">
      <c r="A27" s="31" t="s">
        <v>29</v>
      </c>
      <c r="B27" s="32" t="s">
        <v>96</v>
      </c>
      <c r="C27" s="80"/>
      <c r="D27" s="45">
        <v>1271.2</v>
      </c>
      <c r="E27" s="33">
        <f t="shared" si="2"/>
        <v>1360.1840000000002</v>
      </c>
      <c r="F27" s="33">
        <f t="shared" si="2"/>
        <v>1455.3968800000002</v>
      </c>
      <c r="G27" s="4"/>
      <c r="H27" s="5"/>
    </row>
    <row r="28" spans="1:8" ht="14.25" customHeight="1" x14ac:dyDescent="0.3">
      <c r="A28" s="31" t="s">
        <v>30</v>
      </c>
      <c r="B28" s="35" t="s">
        <v>97</v>
      </c>
      <c r="C28" s="82"/>
      <c r="D28" s="45">
        <v>49.2</v>
      </c>
      <c r="E28" s="33">
        <f t="shared" si="2"/>
        <v>52.644000000000005</v>
      </c>
      <c r="F28" s="33">
        <f t="shared" si="2"/>
        <v>56.329080000000012</v>
      </c>
      <c r="G28" s="4"/>
      <c r="H28" s="5"/>
    </row>
    <row r="29" spans="1:8" ht="14.25" customHeight="1" x14ac:dyDescent="0.3">
      <c r="A29" s="86" t="s">
        <v>32</v>
      </c>
      <c r="B29" s="35" t="s">
        <v>98</v>
      </c>
      <c r="C29" s="82"/>
      <c r="D29" s="45">
        <v>43.2</v>
      </c>
      <c r="E29" s="33">
        <f t="shared" si="2"/>
        <v>46.224000000000004</v>
      </c>
      <c r="F29" s="33">
        <f t="shared" si="2"/>
        <v>49.459680000000006</v>
      </c>
      <c r="G29" s="4"/>
      <c r="H29" s="5"/>
    </row>
    <row r="30" spans="1:8" ht="14.25" customHeight="1" x14ac:dyDescent="0.3">
      <c r="A30" s="86" t="s">
        <v>99</v>
      </c>
      <c r="B30" s="35" t="s">
        <v>100</v>
      </c>
      <c r="C30" s="82"/>
      <c r="D30" s="45">
        <f>D31+D32</f>
        <v>361</v>
      </c>
      <c r="E30" s="33">
        <f t="shared" si="2"/>
        <v>386.27000000000004</v>
      </c>
      <c r="F30" s="33">
        <f t="shared" si="2"/>
        <v>413.30890000000005</v>
      </c>
      <c r="G30" s="4"/>
      <c r="H30" s="5"/>
    </row>
    <row r="31" spans="1:8" ht="14.25" customHeight="1" x14ac:dyDescent="0.3">
      <c r="A31" s="86" t="s">
        <v>101</v>
      </c>
      <c r="B31" s="32" t="s">
        <v>81</v>
      </c>
      <c r="C31" s="80">
        <v>0</v>
      </c>
      <c r="D31" s="45">
        <v>361</v>
      </c>
      <c r="E31" s="33">
        <f t="shared" si="2"/>
        <v>386.27000000000004</v>
      </c>
      <c r="F31" s="33">
        <f t="shared" si="2"/>
        <v>413.30890000000005</v>
      </c>
      <c r="G31" s="4"/>
      <c r="H31" s="5"/>
    </row>
    <row r="32" spans="1:8" ht="14.25" customHeight="1" x14ac:dyDescent="0.3">
      <c r="A32" s="86" t="s">
        <v>102</v>
      </c>
      <c r="B32" s="32" t="s">
        <v>31</v>
      </c>
      <c r="C32" s="80"/>
      <c r="D32" s="45"/>
      <c r="E32" s="33">
        <f t="shared" si="2"/>
        <v>0</v>
      </c>
      <c r="F32" s="33">
        <f t="shared" si="2"/>
        <v>0</v>
      </c>
      <c r="G32" s="4"/>
      <c r="H32" s="5"/>
    </row>
    <row r="33" spans="1:10" ht="14.25" customHeight="1" x14ac:dyDescent="0.3">
      <c r="A33" s="31" t="s">
        <v>32</v>
      </c>
      <c r="B33" s="32" t="s">
        <v>33</v>
      </c>
      <c r="C33" s="33">
        <f>C35+C36</f>
        <v>2649.83</v>
      </c>
      <c r="D33" s="33">
        <f>D35+D36</f>
        <v>4958.3999999999996</v>
      </c>
      <c r="E33" s="33">
        <f>E35+E36</f>
        <v>5355.0720000000001</v>
      </c>
      <c r="F33" s="33">
        <f>F35+F36</f>
        <v>5622.8256000000001</v>
      </c>
      <c r="G33" s="4"/>
      <c r="H33" s="5"/>
      <c r="I33" s="37"/>
    </row>
    <row r="34" spans="1:10" ht="14.25" customHeight="1" x14ac:dyDescent="0.3">
      <c r="A34" s="31" t="s">
        <v>34</v>
      </c>
      <c r="B34" s="32" t="s">
        <v>35</v>
      </c>
      <c r="C34" s="80"/>
      <c r="D34" s="46"/>
      <c r="E34" s="33"/>
      <c r="F34" s="33"/>
      <c r="G34" s="4"/>
      <c r="H34" s="5"/>
    </row>
    <row r="35" spans="1:10" ht="14.25" customHeight="1" x14ac:dyDescent="0.3">
      <c r="A35" s="31" t="s">
        <v>36</v>
      </c>
      <c r="B35" s="32" t="s">
        <v>37</v>
      </c>
      <c r="C35" s="80">
        <v>2295.4299999999998</v>
      </c>
      <c r="D35" s="47">
        <v>4958.3999999999996</v>
      </c>
      <c r="E35" s="33">
        <f>D35*1.08</f>
        <v>5355.0720000000001</v>
      </c>
      <c r="F35" s="33">
        <f>E35*1.05</f>
        <v>5622.8256000000001</v>
      </c>
      <c r="G35" s="4"/>
      <c r="H35" s="5"/>
    </row>
    <row r="36" spans="1:10" s="27" customFormat="1" ht="14.25" customHeight="1" x14ac:dyDescent="0.3">
      <c r="A36" s="31" t="s">
        <v>38</v>
      </c>
      <c r="B36" s="32" t="s">
        <v>39</v>
      </c>
      <c r="C36" s="80">
        <v>354.4</v>
      </c>
      <c r="D36" s="47">
        <v>0</v>
      </c>
      <c r="E36" s="33">
        <f>D36*1.08</f>
        <v>0</v>
      </c>
      <c r="F36" s="33">
        <f>E36*1.1</f>
        <v>0</v>
      </c>
      <c r="G36" s="7"/>
      <c r="H36" s="5"/>
      <c r="J36" s="87"/>
    </row>
    <row r="37" spans="1:10" ht="14.25" customHeight="1" x14ac:dyDescent="0.3">
      <c r="A37" s="28" t="s">
        <v>40</v>
      </c>
      <c r="B37" s="29" t="s">
        <v>41</v>
      </c>
      <c r="C37" s="48">
        <f>C8+C10+C13+C16+C18+C20+C21</f>
        <v>18099.120000000003</v>
      </c>
      <c r="D37" s="48">
        <f>D8+D10+D13+D16+D18+D20+D21</f>
        <v>58122.577275028147</v>
      </c>
      <c r="E37" s="30">
        <f>SUM(E8,E10,E13,E16,E18,E21,E20)</f>
        <v>61982.705447353554</v>
      </c>
      <c r="F37" s="30">
        <f>SUM(F8,F10,F13,F16,F18,F21,F20)</f>
        <v>65196.477303141844</v>
      </c>
      <c r="G37" s="4"/>
      <c r="H37" s="5"/>
    </row>
    <row r="38" spans="1:10" ht="14.25" customHeight="1" x14ac:dyDescent="0.3">
      <c r="A38" s="31"/>
      <c r="B38" s="32" t="s">
        <v>6</v>
      </c>
      <c r="C38" s="80"/>
      <c r="D38" s="33">
        <f>D9+D11</f>
        <v>3721.5</v>
      </c>
      <c r="E38" s="33">
        <f>E9+E11</f>
        <v>8180.3520000000008</v>
      </c>
      <c r="F38" s="49">
        <f>F9+F11</f>
        <v>9080.1907200000023</v>
      </c>
      <c r="G38" s="4"/>
      <c r="H38" s="5"/>
    </row>
    <row r="39" spans="1:10" s="27" customFormat="1" ht="24.75" customHeight="1" x14ac:dyDescent="0.3">
      <c r="A39" s="28" t="s">
        <v>42</v>
      </c>
      <c r="B39" s="29" t="s">
        <v>43</v>
      </c>
      <c r="C39" s="79">
        <v>6277.43</v>
      </c>
      <c r="D39" s="38"/>
      <c r="E39" s="50"/>
      <c r="F39" s="51">
        <f>D41-C41</f>
        <v>39083.787275028146</v>
      </c>
      <c r="G39" s="8"/>
      <c r="H39" s="7"/>
    </row>
    <row r="40" spans="1:10" s="27" customFormat="1" ht="24.75" customHeight="1" x14ac:dyDescent="0.3">
      <c r="A40" s="28" t="s">
        <v>44</v>
      </c>
      <c r="B40" s="29" t="s">
        <v>45</v>
      </c>
      <c r="C40" s="79">
        <v>5337.76</v>
      </c>
      <c r="D40" s="68">
        <v>0</v>
      </c>
      <c r="E40" s="30"/>
      <c r="F40" s="69">
        <v>1074.67</v>
      </c>
      <c r="G40" s="8"/>
      <c r="H40" s="7"/>
    </row>
    <row r="41" spans="1:10" ht="14.25" customHeight="1" x14ac:dyDescent="0.3">
      <c r="A41" s="28" t="s">
        <v>46</v>
      </c>
      <c r="B41" s="29" t="s">
        <v>82</v>
      </c>
      <c r="C41" s="38">
        <f>C37-C40+C39</f>
        <v>19038.79</v>
      </c>
      <c r="D41" s="38">
        <f>D37-D40+D39</f>
        <v>58122.577275028147</v>
      </c>
      <c r="E41" s="38">
        <f>E37-E40+E39</f>
        <v>61982.705447353554</v>
      </c>
      <c r="F41" s="38">
        <f>F37-F40+F39</f>
        <v>103205.59457816998</v>
      </c>
      <c r="G41" s="4"/>
      <c r="H41" s="5"/>
    </row>
    <row r="42" spans="1:10" ht="14.25" customHeight="1" x14ac:dyDescent="0.3">
      <c r="A42" s="31"/>
      <c r="B42" s="32" t="s">
        <v>47</v>
      </c>
      <c r="C42" s="80"/>
      <c r="D42" s="39"/>
      <c r="E42" s="39"/>
      <c r="F42" s="39"/>
      <c r="G42" s="4"/>
      <c r="H42" s="5"/>
    </row>
    <row r="43" spans="1:10" ht="14.25" customHeight="1" x14ac:dyDescent="0.3">
      <c r="A43" s="40" t="s">
        <v>48</v>
      </c>
      <c r="B43" s="32" t="s">
        <v>49</v>
      </c>
      <c r="C43" s="80"/>
      <c r="D43" s="39">
        <f>D41</f>
        <v>58122.577275028147</v>
      </c>
      <c r="E43" s="39">
        <f>E41</f>
        <v>61982.705447353554</v>
      </c>
      <c r="F43" s="39">
        <f>F41</f>
        <v>103205.59457816998</v>
      </c>
      <c r="G43" s="4"/>
      <c r="H43" s="5"/>
    </row>
    <row r="44" spans="1:10" ht="14.25" customHeight="1" x14ac:dyDescent="0.3">
      <c r="A44" s="40" t="s">
        <v>50</v>
      </c>
      <c r="B44" s="32" t="s">
        <v>51</v>
      </c>
      <c r="C44" s="80"/>
      <c r="D44" s="39"/>
      <c r="E44" s="39"/>
      <c r="F44" s="39"/>
      <c r="G44" s="4"/>
      <c r="H44" s="5"/>
    </row>
    <row r="45" spans="1:10" ht="14.25" customHeight="1" x14ac:dyDescent="0.3">
      <c r="A45" s="40" t="s">
        <v>52</v>
      </c>
      <c r="B45" s="32" t="s">
        <v>53</v>
      </c>
      <c r="C45" s="80"/>
      <c r="D45" s="39"/>
      <c r="E45" s="39"/>
      <c r="F45" s="39"/>
      <c r="G45" s="4"/>
      <c r="H45" s="5"/>
    </row>
    <row r="46" spans="1:10" ht="14.25" customHeight="1" x14ac:dyDescent="0.3">
      <c r="A46" s="40" t="s">
        <v>54</v>
      </c>
      <c r="B46" s="32" t="s">
        <v>55</v>
      </c>
      <c r="C46" s="80"/>
      <c r="D46" s="39">
        <f>D41</f>
        <v>58122.577275028147</v>
      </c>
      <c r="E46" s="39">
        <f>E41</f>
        <v>61982.705447353554</v>
      </c>
      <c r="F46" s="39">
        <f>F41</f>
        <v>103205.59457816998</v>
      </c>
      <c r="G46" s="4"/>
      <c r="H46" s="4"/>
    </row>
    <row r="47" spans="1:10" ht="14.25" customHeight="1" x14ac:dyDescent="0.3">
      <c r="A47" s="31" t="s">
        <v>56</v>
      </c>
      <c r="B47" s="32" t="s">
        <v>57</v>
      </c>
      <c r="C47" s="80"/>
      <c r="D47" s="46"/>
      <c r="E47" s="33"/>
      <c r="F47" s="33"/>
      <c r="G47" s="4"/>
      <c r="H47" s="4"/>
    </row>
    <row r="48" spans="1:10" ht="14.25" customHeight="1" x14ac:dyDescent="0.3">
      <c r="A48" s="40" t="s">
        <v>58</v>
      </c>
      <c r="B48" s="32" t="s">
        <v>59</v>
      </c>
      <c r="C48" s="80"/>
      <c r="D48" s="46"/>
      <c r="E48" s="33"/>
      <c r="F48" s="33"/>
      <c r="G48" s="4"/>
      <c r="H48" s="4"/>
    </row>
    <row r="49" spans="1:13" ht="14.25" customHeight="1" x14ac:dyDescent="0.3">
      <c r="A49" s="40" t="s">
        <v>60</v>
      </c>
      <c r="B49" s="32" t="s">
        <v>61</v>
      </c>
      <c r="C49" s="80"/>
      <c r="D49" s="46"/>
      <c r="E49" s="33"/>
      <c r="F49" s="33"/>
      <c r="G49" s="4"/>
      <c r="H49" s="4"/>
    </row>
    <row r="50" spans="1:13" ht="14.25" customHeight="1" x14ac:dyDescent="0.3">
      <c r="A50" s="40" t="s">
        <v>62</v>
      </c>
      <c r="B50" s="32" t="s">
        <v>63</v>
      </c>
      <c r="C50" s="80"/>
      <c r="D50" s="46"/>
      <c r="E50" s="33"/>
      <c r="F50" s="33"/>
      <c r="G50" s="4"/>
      <c r="H50" s="4"/>
    </row>
    <row r="51" spans="1:13" ht="14.25" customHeight="1" thickBot="1" x14ac:dyDescent="0.35">
      <c r="A51" s="41" t="s">
        <v>64</v>
      </c>
      <c r="B51" s="42" t="s">
        <v>65</v>
      </c>
      <c r="C51" s="88"/>
      <c r="D51" s="52"/>
      <c r="E51" s="43"/>
      <c r="F51" s="43"/>
      <c r="G51" s="4"/>
      <c r="H51" s="4"/>
    </row>
    <row r="52" spans="1:13" s="11" customFormat="1" ht="24" customHeight="1" x14ac:dyDescent="0.3">
      <c r="A52" s="9"/>
      <c r="B52" s="10"/>
      <c r="C52" s="89"/>
      <c r="D52" s="90"/>
      <c r="E52" s="91"/>
      <c r="F52" s="91"/>
      <c r="G52" s="44"/>
      <c r="H52" s="44"/>
      <c r="I52" s="44"/>
      <c r="J52" s="44"/>
      <c r="K52" s="44"/>
      <c r="L52" s="44"/>
      <c r="M52" s="44"/>
    </row>
    <row r="53" spans="1:13" s="11" customFormat="1" ht="24" customHeight="1" x14ac:dyDescent="0.3">
      <c r="A53" s="9"/>
      <c r="B53" s="10"/>
      <c r="C53" s="89"/>
      <c r="D53" s="90"/>
      <c r="E53" s="91"/>
      <c r="F53" s="91"/>
      <c r="G53" s="44"/>
      <c r="H53" s="44"/>
      <c r="I53" s="44"/>
      <c r="J53" s="44"/>
      <c r="K53" s="44"/>
      <c r="L53" s="44"/>
      <c r="M53" s="44"/>
    </row>
    <row r="54" spans="1:13" ht="12" customHeight="1" x14ac:dyDescent="0.25">
      <c r="A54" s="53" t="s">
        <v>83</v>
      </c>
      <c r="B54" s="53"/>
      <c r="C54" s="53"/>
      <c r="D54" s="53"/>
      <c r="E54" s="53"/>
      <c r="F54" s="53"/>
      <c r="G54" s="44"/>
      <c r="H54" s="44"/>
      <c r="I54" s="44"/>
      <c r="J54" s="44"/>
      <c r="K54" s="44"/>
      <c r="L54" s="44"/>
      <c r="M54" s="44"/>
    </row>
    <row r="55" spans="1:13" ht="13.5" customHeight="1" x14ac:dyDescent="0.25">
      <c r="A55" s="53"/>
      <c r="B55" s="53"/>
      <c r="C55" s="53"/>
      <c r="D55" s="53"/>
      <c r="E55" s="53"/>
      <c r="F55" s="53"/>
      <c r="G55" s="44"/>
      <c r="H55" s="44"/>
      <c r="I55" s="44"/>
      <c r="J55" s="44"/>
      <c r="K55" s="44"/>
      <c r="L55" s="44"/>
      <c r="M55" s="44"/>
    </row>
    <row r="56" spans="1:13" ht="13.2" x14ac:dyDescent="0.25">
      <c r="A56" s="53"/>
      <c r="B56" s="53"/>
      <c r="C56" s="53"/>
      <c r="D56" s="53"/>
      <c r="E56" s="53"/>
      <c r="F56" s="53"/>
    </row>
  </sheetData>
  <mergeCells count="8">
    <mergeCell ref="A3:F3"/>
    <mergeCell ref="A4:A5"/>
    <mergeCell ref="B4:B5"/>
    <mergeCell ref="E4:E5"/>
    <mergeCell ref="F4:F5"/>
    <mergeCell ref="C4:C5"/>
    <mergeCell ref="D4:D5"/>
    <mergeCell ref="A54:F5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"/>
  <sheetViews>
    <sheetView zoomScale="80" zoomScaleNormal="80" workbookViewId="0">
      <selection activeCell="I15" sqref="I15"/>
    </sheetView>
  </sheetViews>
  <sheetFormatPr defaultRowHeight="14.4" x14ac:dyDescent="0.3"/>
  <cols>
    <col min="2" max="2" width="35.44140625" customWidth="1"/>
    <col min="4" max="4" width="19.5546875" customWidth="1"/>
    <col min="5" max="5" width="23.109375" customWidth="1"/>
    <col min="6" max="6" width="27.6640625" customWidth="1"/>
    <col min="7" max="7" width="31.5546875" customWidth="1"/>
    <col min="8" max="8" width="18.33203125" customWidth="1"/>
    <col min="9" max="9" width="17.6640625" customWidth="1"/>
    <col min="10" max="10" width="14.5546875" customWidth="1"/>
  </cols>
  <sheetData>
    <row r="1" spans="2:12" x14ac:dyDescent="0.3">
      <c r="D1" s="64" t="s">
        <v>78</v>
      </c>
      <c r="E1" s="64"/>
      <c r="F1" s="64"/>
      <c r="G1" s="64"/>
    </row>
    <row r="2" spans="2:12" ht="15" thickBot="1" x14ac:dyDescent="0.35"/>
    <row r="3" spans="2:12" ht="65.25" customHeight="1" x14ac:dyDescent="0.3">
      <c r="B3" s="61" t="s">
        <v>66</v>
      </c>
      <c r="C3" s="59" t="s">
        <v>67</v>
      </c>
      <c r="D3" s="57" t="s">
        <v>75</v>
      </c>
      <c r="E3" s="65" t="s">
        <v>68</v>
      </c>
      <c r="F3" s="65" t="s">
        <v>69</v>
      </c>
      <c r="G3" s="65" t="s">
        <v>70</v>
      </c>
      <c r="H3" s="65" t="s">
        <v>71</v>
      </c>
      <c r="I3" s="65" t="s">
        <v>72</v>
      </c>
      <c r="J3" s="66"/>
      <c r="K3" s="12"/>
      <c r="L3" s="12"/>
    </row>
    <row r="4" spans="2:12" ht="100.8" x14ac:dyDescent="0.3">
      <c r="B4" s="62"/>
      <c r="C4" s="60"/>
      <c r="D4" s="58"/>
      <c r="E4" s="67"/>
      <c r="F4" s="67"/>
      <c r="G4" s="67"/>
      <c r="H4" s="67"/>
      <c r="I4" s="21" t="s">
        <v>73</v>
      </c>
      <c r="J4" s="15" t="s">
        <v>74</v>
      </c>
    </row>
    <row r="5" spans="2:12" x14ac:dyDescent="0.3">
      <c r="B5" s="63"/>
      <c r="C5" s="58"/>
      <c r="D5" s="20" t="s">
        <v>76</v>
      </c>
      <c r="E5" s="21" t="s">
        <v>77</v>
      </c>
      <c r="F5" s="21" t="s">
        <v>77</v>
      </c>
      <c r="G5" s="21"/>
      <c r="H5" s="21"/>
      <c r="I5" s="21"/>
      <c r="J5" s="15"/>
    </row>
    <row r="6" spans="2:12" x14ac:dyDescent="0.3">
      <c r="B6" s="55" t="s">
        <v>84</v>
      </c>
      <c r="C6" s="13">
        <v>2015</v>
      </c>
      <c r="D6" s="14">
        <f>Лист1!H16/1000</f>
        <v>23.322542082076797</v>
      </c>
      <c r="E6" s="14">
        <v>100</v>
      </c>
      <c r="F6" s="14">
        <v>0.75</v>
      </c>
      <c r="G6" s="14">
        <v>2.95</v>
      </c>
      <c r="H6" s="14">
        <v>1</v>
      </c>
      <c r="I6" s="14">
        <v>1</v>
      </c>
      <c r="J6" s="16">
        <v>1</v>
      </c>
    </row>
    <row r="7" spans="2:12" x14ac:dyDescent="0.3">
      <c r="B7" s="55"/>
      <c r="C7" s="13">
        <v>2016</v>
      </c>
      <c r="D7" s="14">
        <f>Лист1!I16/1000</f>
        <v>25.984480410547199</v>
      </c>
      <c r="E7" s="14">
        <v>100</v>
      </c>
      <c r="F7" s="14">
        <v>0.75</v>
      </c>
      <c r="G7" s="14">
        <v>2.86</v>
      </c>
      <c r="H7" s="14">
        <v>1</v>
      </c>
      <c r="I7" s="14">
        <v>1</v>
      </c>
      <c r="J7" s="16">
        <v>1</v>
      </c>
    </row>
    <row r="8" spans="2:12" ht="15" thickBot="1" x14ac:dyDescent="0.35">
      <c r="B8" s="56"/>
      <c r="C8" s="17">
        <v>2017</v>
      </c>
      <c r="D8" s="18">
        <f>Лист1!J16/1000</f>
        <v>28.30864940339098</v>
      </c>
      <c r="E8" s="18">
        <v>100</v>
      </c>
      <c r="F8" s="18">
        <v>0.75</v>
      </c>
      <c r="G8" s="18">
        <v>2.86</v>
      </c>
      <c r="H8" s="18">
        <v>1</v>
      </c>
      <c r="I8" s="18">
        <v>1</v>
      </c>
      <c r="J8" s="19">
        <v>1</v>
      </c>
    </row>
  </sheetData>
  <mergeCells count="10">
    <mergeCell ref="I3:J3"/>
    <mergeCell ref="H3:H4"/>
    <mergeCell ref="G3:G4"/>
    <mergeCell ref="F3:F4"/>
    <mergeCell ref="E3:E4"/>
    <mergeCell ref="B6:B8"/>
    <mergeCell ref="D3:D4"/>
    <mergeCell ref="C3:C5"/>
    <mergeCell ref="B3:B5"/>
    <mergeCell ref="D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2016-04-26T14:06:54Z</dcterms:modified>
</cp:coreProperties>
</file>